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82e074e7cdc7891/Desktop/BTAG/JCFEMS/FY 2024-25 Monthly Financial Reports/"/>
    </mc:Choice>
  </mc:AlternateContent>
  <xr:revisionPtr revIDLastSave="5" documentId="8_{38B75553-FB48-4A7B-94CD-9B539ABFED5E}" xr6:coauthVersionLast="47" xr6:coauthVersionMax="47" xr10:uidLastSave="{F437CB04-D09D-4BC2-BD76-2CCF3907B61A}"/>
  <bookViews>
    <workbookView xWindow="-108" yWindow="-108" windowWidth="23256" windowHeight="13896" tabRatio="757" activeTab="2" xr2:uid="{CD81B1F5-1E52-4AF4-84BE-3DF2F200DA2E}"/>
  </bookViews>
  <sheets>
    <sheet name="General Fund" sheetId="1" r:id="rId1"/>
    <sheet name="Capital Fund &amp; Bond Debt Svc" sheetId="3" r:id="rId2"/>
    <sheet name="Balanc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" l="1"/>
  <c r="G32" i="3"/>
  <c r="G33" i="3" s="1"/>
  <c r="G19" i="3"/>
  <c r="H19" i="3" s="1"/>
  <c r="G18" i="3"/>
  <c r="G16" i="3"/>
  <c r="H16" i="3" s="1"/>
  <c r="G10" i="3"/>
  <c r="G9" i="3"/>
  <c r="G11" i="3" s="1"/>
  <c r="G41" i="1"/>
  <c r="G42" i="1"/>
  <c r="G43" i="1"/>
  <c r="G44" i="1"/>
  <c r="G45" i="1"/>
  <c r="G46" i="1"/>
  <c r="G47" i="1"/>
  <c r="G48" i="1"/>
  <c r="G49" i="1"/>
  <c r="G50" i="1"/>
  <c r="G51" i="1"/>
  <c r="G40" i="1"/>
  <c r="G35" i="1"/>
  <c r="G34" i="1"/>
  <c r="G29" i="1"/>
  <c r="G30" i="1"/>
  <c r="H30" i="1" s="1"/>
  <c r="G31" i="1"/>
  <c r="G27" i="1"/>
  <c r="G25" i="1" s="1"/>
  <c r="G28" i="1"/>
  <c r="G26" i="1"/>
  <c r="G22" i="1"/>
  <c r="G19" i="1"/>
  <c r="G10" i="1"/>
  <c r="D53" i="1"/>
  <c r="I36" i="1"/>
  <c r="D19" i="1"/>
  <c r="D36" i="1" s="1"/>
  <c r="D31" i="1"/>
  <c r="E25" i="1"/>
  <c r="E36" i="1" s="1"/>
  <c r="F25" i="1"/>
  <c r="F36" i="1" s="1"/>
  <c r="I24" i="3"/>
  <c r="I20" i="3"/>
  <c r="I23" i="3" s="1"/>
  <c r="E20" i="3"/>
  <c r="E23" i="3" s="1"/>
  <c r="F20" i="3"/>
  <c r="F23" i="3" s="1"/>
  <c r="E11" i="3"/>
  <c r="F11" i="3"/>
  <c r="E33" i="3"/>
  <c r="F33" i="3"/>
  <c r="E40" i="3"/>
  <c r="F40" i="3"/>
  <c r="F53" i="1"/>
  <c r="E53" i="1"/>
  <c r="I25" i="1"/>
  <c r="E29" i="2"/>
  <c r="D29" i="2"/>
  <c r="E34" i="2"/>
  <c r="D34" i="2"/>
  <c r="D26" i="2"/>
  <c r="D23" i="3"/>
  <c r="D20" i="3"/>
  <c r="D11" i="3"/>
  <c r="I11" i="3"/>
  <c r="H9" i="3"/>
  <c r="I33" i="3"/>
  <c r="I40" i="3"/>
  <c r="G40" i="3"/>
  <c r="D40" i="3"/>
  <c r="D33" i="3"/>
  <c r="H32" i="3"/>
  <c r="G20" i="3" l="1"/>
  <c r="G23" i="3"/>
  <c r="H23" i="3" s="1"/>
  <c r="F24" i="3"/>
  <c r="F41" i="3"/>
  <c r="E41" i="3"/>
  <c r="E24" i="3"/>
  <c r="G36" i="1"/>
  <c r="H19" i="1"/>
  <c r="E54" i="1"/>
  <c r="F54" i="1"/>
  <c r="H20" i="3"/>
  <c r="G24" i="3"/>
  <c r="H11" i="3"/>
  <c r="H33" i="3"/>
  <c r="H40" i="3"/>
  <c r="D41" i="3"/>
  <c r="G41" i="3"/>
  <c r="D24" i="3" l="1"/>
  <c r="D45" i="2" l="1"/>
  <c r="D50" i="2"/>
  <c r="G53" i="1"/>
  <c r="E26" i="2"/>
  <c r="G54" i="1" l="1"/>
  <c r="H31" i="1"/>
  <c r="H56" i="1" l="1"/>
  <c r="H40" i="1"/>
  <c r="H42" i="1"/>
  <c r="H41" i="1"/>
  <c r="H22" i="1"/>
  <c r="H10" i="1"/>
  <c r="I53" i="1"/>
  <c r="H25" i="1" l="1"/>
  <c r="I54" i="1"/>
  <c r="D54" i="1"/>
  <c r="H53" i="1"/>
  <c r="H13" i="1"/>
  <c r="H54" i="1" l="1"/>
  <c r="H36" i="1"/>
</calcChain>
</file>

<file path=xl/sharedStrings.xml><?xml version="1.0" encoding="utf-8"?>
<sst xmlns="http://schemas.openxmlformats.org/spreadsheetml/2006/main" count="128" uniqueCount="91">
  <si>
    <t>2024/25 Budget</t>
  </si>
  <si>
    <t>2024/25 YTD Actual</t>
  </si>
  <si>
    <t>Revenues</t>
  </si>
  <si>
    <t>Property Taxes</t>
  </si>
  <si>
    <t>GEMT</t>
  </si>
  <si>
    <t>Contractual Services</t>
  </si>
  <si>
    <t>OOD Alarms</t>
  </si>
  <si>
    <t>Grants</t>
  </si>
  <si>
    <t>Total YTD Revenues</t>
  </si>
  <si>
    <t>Expenditures</t>
  </si>
  <si>
    <t>Materials &amp; Services</t>
  </si>
  <si>
    <t>Capital Outlay</t>
  </si>
  <si>
    <t>Special Payments</t>
  </si>
  <si>
    <t>Debt Service</t>
  </si>
  <si>
    <t>Transfers</t>
  </si>
  <si>
    <t>Contingency</t>
  </si>
  <si>
    <t>Reserves</t>
  </si>
  <si>
    <t>Total YTD Expenditures</t>
  </si>
  <si>
    <t>Net Revenue Over Expenditures</t>
  </si>
  <si>
    <t>Beginning Fund Balance</t>
  </si>
  <si>
    <t>FINANCIAL DASHBOARD</t>
  </si>
  <si>
    <t>Contracts</t>
  </si>
  <si>
    <t>Circle Track &amp; Arena Standby</t>
  </si>
  <si>
    <t>Conflagration</t>
  </si>
  <si>
    <t>Salary</t>
  </si>
  <si>
    <t>OT</t>
  </si>
  <si>
    <t>Medical</t>
  </si>
  <si>
    <t>PERS</t>
  </si>
  <si>
    <t>Total Cash</t>
  </si>
  <si>
    <t>Total Cash Available for 2024-25</t>
  </si>
  <si>
    <t>*3820 - JCF/EMS Checking</t>
  </si>
  <si>
    <t xml:space="preserve"> 664 - Jefferson County RFPD</t>
  </si>
  <si>
    <t xml:space="preserve"> 665 - JeffCo RFPD - Grant Reserve</t>
  </si>
  <si>
    <t>*0960 - "Old" EMS Checking</t>
  </si>
  <si>
    <t>*8106 - "New" EMS Checking</t>
  </si>
  <si>
    <t>Transfers from EMS</t>
  </si>
  <si>
    <t>?</t>
  </si>
  <si>
    <t>Personnel Services*</t>
  </si>
  <si>
    <t xml:space="preserve"> 725 - J Cnty EMS/Fire Equipment</t>
  </si>
  <si>
    <t>2023/24 Prior Year</t>
  </si>
  <si>
    <t>Property Taxes - Bond</t>
  </si>
  <si>
    <t>General Fund</t>
  </si>
  <si>
    <t xml:space="preserve">667 - J County 2024 Bond </t>
  </si>
  <si>
    <t>Additional Requested Items:</t>
  </si>
  <si>
    <t>Bond Reconciliation Summary</t>
  </si>
  <si>
    <t>Bond Issuance</t>
  </si>
  <si>
    <t>Bond/Bank Fees</t>
  </si>
  <si>
    <t>Net Bond Total:</t>
  </si>
  <si>
    <t>Total Bond Budgeted for Operations:</t>
  </si>
  <si>
    <t>Bond Proceeds Spent to Date Operations:</t>
  </si>
  <si>
    <t>Bond Balance available for Operations:</t>
  </si>
  <si>
    <t>Total Bond Budgeted for Capital:</t>
  </si>
  <si>
    <t>Bond Proceeds Spent to Date Capital:</t>
  </si>
  <si>
    <t>Any Bills Outstanding for Capital Projects:</t>
  </si>
  <si>
    <t>Bond Balance available for Capital Projects:</t>
  </si>
  <si>
    <t>*5670 Bond Checking</t>
  </si>
  <si>
    <t>GO Bond Debt Service</t>
  </si>
  <si>
    <t>Capital Fund</t>
  </si>
  <si>
    <t>Bond Proceeds</t>
  </si>
  <si>
    <t>Seismic Grant</t>
  </si>
  <si>
    <t>Seismic Renovations</t>
  </si>
  <si>
    <t>Building Improvements</t>
  </si>
  <si>
    <t xml:space="preserve"> 666 - J Cnty Fire &amp; EMS Bond</t>
  </si>
  <si>
    <t>Transfer to General Fund</t>
  </si>
  <si>
    <t>Cash Balances - Operations</t>
  </si>
  <si>
    <t xml:space="preserve">Transfer in From Bond </t>
  </si>
  <si>
    <t>Total Bond Accounts</t>
  </si>
  <si>
    <t>Total Reserve Accounts</t>
  </si>
  <si>
    <t>FireMed/ProMed</t>
  </si>
  <si>
    <t>EMS - Other</t>
  </si>
  <si>
    <t>Fire Misc</t>
  </si>
  <si>
    <t>EMS Revenues</t>
  </si>
  <si>
    <t xml:space="preserve">Transfers </t>
  </si>
  <si>
    <t>Other District Revenues</t>
  </si>
  <si>
    <t>Interest</t>
  </si>
  <si>
    <t>EMS User Fees - Current</t>
  </si>
  <si>
    <t>EMS User Fees - Past</t>
  </si>
  <si>
    <t>83% of Budget</t>
  </si>
  <si>
    <t>EMS User Fees</t>
  </si>
  <si>
    <t>May 31, 2025</t>
  </si>
  <si>
    <t>Personnel Costs - May 2025</t>
  </si>
  <si>
    <t>2025 FTE - 21</t>
  </si>
  <si>
    <t>2024 FTE - 27</t>
  </si>
  <si>
    <t>May 2025</t>
  </si>
  <si>
    <t>90% of Budget</t>
  </si>
  <si>
    <t>Jul 2024-Apr 2025</t>
  </si>
  <si>
    <t>July 2024-Apr 2025</t>
  </si>
  <si>
    <t>90% OF TOTAL BUDGET</t>
  </si>
  <si>
    <t>91% of Budget</t>
  </si>
  <si>
    <t>92% OF TOTAL BUDGET</t>
  </si>
  <si>
    <t>Did these get updated?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</si>
</sst>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26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2" fillId="0" borderId="1" xfId="0" applyFont="1" applyBorder="1"/>
    <xf numFmtId="164" fontId="2" fillId="0" borderId="1" xfId="1" applyNumberFormat="1" applyFont="1" applyBorder="1"/>
    <xf numFmtId="10" fontId="2" fillId="0" borderId="1" xfId="3" applyNumberFormat="1" applyFont="1" applyBorder="1"/>
    <xf numFmtId="164" fontId="2" fillId="0" borderId="0" xfId="1" applyNumberFormat="1" applyFont="1"/>
    <xf numFmtId="165" fontId="2" fillId="0" borderId="1" xfId="2" applyNumberFormat="1" applyFont="1" applyBorder="1"/>
    <xf numFmtId="165" fontId="2" fillId="0" borderId="1" xfId="0" applyNumberFormat="1" applyFont="1" applyBorder="1"/>
    <xf numFmtId="0" fontId="5" fillId="4" borderId="5" xfId="0" applyFont="1" applyFill="1" applyBorder="1"/>
    <xf numFmtId="0" fontId="2" fillId="4" borderId="5" xfId="0" applyFont="1" applyFill="1" applyBorder="1"/>
    <xf numFmtId="0" fontId="2" fillId="4" borderId="0" xfId="0" applyFont="1" applyFill="1"/>
    <xf numFmtId="0" fontId="7" fillId="2" borderId="0" xfId="0" applyFont="1" applyFill="1" applyAlignment="1">
      <alignment vertical="center"/>
    </xf>
    <xf numFmtId="165" fontId="2" fillId="0" borderId="0" xfId="2" applyNumberFormat="1" applyFont="1" applyBorder="1"/>
    <xf numFmtId="10" fontId="2" fillId="0" borderId="0" xfId="3" applyNumberFormat="1" applyFont="1" applyBorder="1"/>
    <xf numFmtId="0" fontId="8" fillId="0" borderId="0" xfId="0" applyFont="1"/>
    <xf numFmtId="44" fontId="8" fillId="0" borderId="0" xfId="2" applyFont="1" applyFill="1"/>
    <xf numFmtId="44" fontId="8" fillId="0" borderId="0" xfId="2" applyFont="1" applyFill="1" applyBorder="1"/>
    <xf numFmtId="0" fontId="9" fillId="0" borderId="0" xfId="0" applyFont="1"/>
    <xf numFmtId="0" fontId="2" fillId="0" borderId="4" xfId="0" applyFont="1" applyBorder="1"/>
    <xf numFmtId="165" fontId="2" fillId="0" borderId="1" xfId="2" applyNumberFormat="1" applyFont="1" applyBorder="1" applyAlignment="1">
      <alignment horizontal="center"/>
    </xf>
    <xf numFmtId="16" fontId="9" fillId="0" borderId="0" xfId="0" applyNumberFormat="1" applyFont="1"/>
    <xf numFmtId="0" fontId="8" fillId="0" borderId="0" xfId="0" applyFont="1" applyAlignment="1">
      <alignment horizontal="center"/>
    </xf>
    <xf numFmtId="44" fontId="9" fillId="0" borderId="0" xfId="2" applyFont="1" applyFill="1"/>
    <xf numFmtId="43" fontId="9" fillId="0" borderId="0" xfId="1" applyFont="1" applyFill="1"/>
    <xf numFmtId="0" fontId="9" fillId="0" borderId="0" xfId="0" applyFont="1" applyAlignment="1">
      <alignment horizontal="right"/>
    </xf>
    <xf numFmtId="44" fontId="8" fillId="6" borderId="5" xfId="2" applyFont="1" applyFill="1" applyBorder="1" applyAlignment="1">
      <alignment horizontal="center"/>
    </xf>
    <xf numFmtId="0" fontId="11" fillId="0" borderId="0" xfId="0" applyFont="1"/>
    <xf numFmtId="166" fontId="9" fillId="0" borderId="0" xfId="0" applyNumberFormat="1" applyFont="1" applyAlignment="1">
      <alignment horizontal="left"/>
    </xf>
    <xf numFmtId="44" fontId="0" fillId="0" borderId="0" xfId="0" applyNumberFormat="1"/>
    <xf numFmtId="44" fontId="2" fillId="0" borderId="0" xfId="0" applyNumberFormat="1" applyFont="1"/>
    <xf numFmtId="43" fontId="9" fillId="5" borderId="0" xfId="1" applyFont="1" applyFill="1"/>
    <xf numFmtId="0" fontId="8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center"/>
    </xf>
    <xf numFmtId="9" fontId="0" fillId="0" borderId="0" xfId="3" applyFont="1"/>
    <xf numFmtId="0" fontId="2" fillId="0" borderId="5" xfId="0" applyFont="1" applyBorder="1"/>
    <xf numFmtId="165" fontId="2" fillId="0" borderId="5" xfId="2" applyNumberFormat="1" applyFont="1" applyBorder="1"/>
    <xf numFmtId="10" fontId="2" fillId="0" borderId="5" xfId="3" applyNumberFormat="1" applyFont="1" applyBorder="1"/>
    <xf numFmtId="165" fontId="2" fillId="0" borderId="5" xfId="2" applyNumberFormat="1" applyFont="1" applyBorder="1" applyAlignment="1">
      <alignment horizontal="center"/>
    </xf>
    <xf numFmtId="0" fontId="9" fillId="5" borderId="3" xfId="0" applyFont="1" applyFill="1" applyBorder="1"/>
    <xf numFmtId="165" fontId="9" fillId="5" borderId="5" xfId="2" applyNumberFormat="1" applyFont="1" applyFill="1" applyBorder="1"/>
    <xf numFmtId="0" fontId="9" fillId="5" borderId="5" xfId="0" applyFont="1" applyFill="1" applyBorder="1"/>
    <xf numFmtId="165" fontId="9" fillId="5" borderId="4" xfId="2" applyNumberFormat="1" applyFont="1" applyFill="1" applyBorder="1"/>
    <xf numFmtId="43" fontId="9" fillId="5" borderId="0" xfId="1" applyFont="1" applyFill="1" applyBorder="1" applyAlignment="1">
      <alignment horizontal="right"/>
    </xf>
    <xf numFmtId="164" fontId="2" fillId="5" borderId="1" xfId="1" applyNumberFormat="1" applyFont="1" applyFill="1" applyBorder="1"/>
    <xf numFmtId="0" fontId="3" fillId="2" borderId="0" xfId="0" quotePrefix="1" applyFont="1" applyFill="1" applyAlignment="1">
      <alignment horizontal="center" vertical="center" wrapText="1"/>
    </xf>
    <xf numFmtId="0" fontId="12" fillId="0" borderId="0" xfId="0" applyFont="1"/>
    <xf numFmtId="0" fontId="2" fillId="0" borderId="7" xfId="0" applyFont="1" applyBorder="1"/>
    <xf numFmtId="0" fontId="2" fillId="0" borderId="8" xfId="0" applyFont="1" applyBorder="1"/>
    <xf numFmtId="0" fontId="6" fillId="0" borderId="0" xfId="0" applyFont="1" applyAlignment="1">
      <alignment horizontal="right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3" xfId="0" applyFont="1" applyBorder="1"/>
    <xf numFmtId="0" fontId="2" fillId="0" borderId="16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3" fillId="2" borderId="22" xfId="0" applyFont="1" applyFill="1" applyBorder="1" applyAlignment="1">
      <alignment horizontal="center" vertical="center" wrapText="1"/>
    </xf>
    <xf numFmtId="0" fontId="0" fillId="0" borderId="23" xfId="0" applyBorder="1"/>
    <xf numFmtId="164" fontId="2" fillId="0" borderId="24" xfId="1" applyNumberFormat="1" applyFont="1" applyBorder="1"/>
    <xf numFmtId="164" fontId="2" fillId="0" borderId="25" xfId="1" applyNumberFormat="1" applyFont="1" applyBorder="1"/>
    <xf numFmtId="164" fontId="2" fillId="0" borderId="26" xfId="1" applyNumberFormat="1" applyFont="1" applyBorder="1"/>
    <xf numFmtId="164" fontId="2" fillId="0" borderId="13" xfId="1" applyNumberFormat="1" applyFont="1" applyBorder="1"/>
    <xf numFmtId="164" fontId="6" fillId="5" borderId="23" xfId="1" applyNumberFormat="1" applyFont="1" applyFill="1" applyBorder="1"/>
    <xf numFmtId="164" fontId="2" fillId="5" borderId="24" xfId="1" applyNumberFormat="1" applyFont="1" applyFill="1" applyBorder="1"/>
    <xf numFmtId="165" fontId="2" fillId="0" borderId="27" xfId="2" applyNumberFormat="1" applyFont="1" applyBorder="1"/>
    <xf numFmtId="0" fontId="3" fillId="2" borderId="22" xfId="0" quotePrefix="1" applyFont="1" applyFill="1" applyBorder="1" applyAlignment="1">
      <alignment horizontal="center" vertical="center" wrapText="1"/>
    </xf>
    <xf numFmtId="164" fontId="2" fillId="5" borderId="25" xfId="1" applyNumberFormat="1" applyFont="1" applyFill="1" applyBorder="1"/>
    <xf numFmtId="0" fontId="2" fillId="0" borderId="24" xfId="0" applyFont="1" applyBorder="1"/>
    <xf numFmtId="164" fontId="2" fillId="5" borderId="26" xfId="1" applyNumberFormat="1" applyFont="1" applyFill="1" applyBorder="1"/>
    <xf numFmtId="164" fontId="2" fillId="5" borderId="13" xfId="1" applyNumberFormat="1" applyFont="1" applyFill="1" applyBorder="1"/>
    <xf numFmtId="0" fontId="2" fillId="0" borderId="28" xfId="0" applyFont="1" applyBorder="1"/>
    <xf numFmtId="0" fontId="2" fillId="0" borderId="26" xfId="0" applyFont="1" applyBorder="1"/>
    <xf numFmtId="0" fontId="2" fillId="4" borderId="22" xfId="0" applyFont="1" applyFill="1" applyBorder="1"/>
    <xf numFmtId="0" fontId="2" fillId="0" borderId="23" xfId="0" applyFont="1" applyBorder="1"/>
    <xf numFmtId="164" fontId="2" fillId="0" borderId="23" xfId="1" applyNumberFormat="1" applyFont="1" applyBorder="1"/>
    <xf numFmtId="165" fontId="2" fillId="0" borderId="24" xfId="2" applyNumberFormat="1" applyFont="1" applyBorder="1"/>
    <xf numFmtId="165" fontId="2" fillId="0" borderId="24" xfId="0" applyNumberFormat="1" applyFont="1" applyBorder="1"/>
    <xf numFmtId="165" fontId="2" fillId="0" borderId="26" xfId="2" applyNumberFormat="1" applyFont="1" applyBorder="1"/>
    <xf numFmtId="10" fontId="2" fillId="0" borderId="24" xfId="3" applyNumberFormat="1" applyFont="1" applyBorder="1"/>
    <xf numFmtId="10" fontId="2" fillId="0" borderId="25" xfId="3" applyNumberFormat="1" applyFont="1" applyBorder="1"/>
    <xf numFmtId="10" fontId="2" fillId="0" borderId="13" xfId="3" applyNumberFormat="1" applyFont="1" applyBorder="1"/>
    <xf numFmtId="10" fontId="2" fillId="0" borderId="26" xfId="3" applyNumberFormat="1" applyFont="1" applyBorder="1"/>
    <xf numFmtId="10" fontId="2" fillId="7" borderId="25" xfId="3" applyNumberFormat="1" applyFont="1" applyFill="1" applyBorder="1"/>
    <xf numFmtId="10" fontId="2" fillId="0" borderId="29" xfId="3" applyNumberFormat="1" applyFont="1" applyBorder="1"/>
    <xf numFmtId="0" fontId="3" fillId="2" borderId="23" xfId="0" applyFont="1" applyFill="1" applyBorder="1" applyAlignment="1">
      <alignment horizontal="center" vertical="center" wrapText="1"/>
    </xf>
    <xf numFmtId="165" fontId="2" fillId="0" borderId="26" xfId="2" applyNumberFormat="1" applyFont="1" applyBorder="1" applyAlignment="1">
      <alignment horizontal="center"/>
    </xf>
    <xf numFmtId="164" fontId="2" fillId="0" borderId="0" xfId="1" applyNumberFormat="1" applyFont="1" applyBorder="1"/>
    <xf numFmtId="164" fontId="2" fillId="5" borderId="0" xfId="1" applyNumberFormat="1" applyFont="1" applyFill="1" applyBorder="1"/>
    <xf numFmtId="16" fontId="0" fillId="0" borderId="0" xfId="0" applyNumberFormat="1"/>
    <xf numFmtId="10" fontId="2" fillId="0" borderId="27" xfId="3" applyNumberFormat="1" applyFont="1" applyBorder="1"/>
    <xf numFmtId="44" fontId="4" fillId="3" borderId="5" xfId="2" applyFont="1" applyFill="1" applyBorder="1" applyAlignment="1">
      <alignment horizontal="center"/>
    </xf>
    <xf numFmtId="44" fontId="4" fillId="3" borderId="6" xfId="2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9" fontId="7" fillId="2" borderId="6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9" fontId="7" fillId="2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/>
    </xf>
    <xf numFmtId="166" fontId="8" fillId="0" borderId="0" xfId="0" applyNumberFormat="1" applyFont="1" applyFill="1" applyAlignment="1">
      <alignment horizontal="left"/>
    </xf>
    <xf numFmtId="0" fontId="9" fillId="0" borderId="0" xfId="0" applyFont="1" applyFill="1"/>
    <xf numFmtId="16" fontId="9" fillId="0" borderId="0" xfId="0" applyNumberFormat="1" applyFont="1" applyFill="1"/>
    <xf numFmtId="0" fontId="8" fillId="0" borderId="1" xfId="0" applyFont="1" applyFill="1" applyBorder="1" applyAlignment="1">
      <alignment horizontal="center"/>
    </xf>
    <xf numFmtId="0" fontId="0" fillId="0" borderId="0" xfId="0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22859</xdr:rowOff>
    </xdr:from>
    <xdr:to>
      <xdr:col>2</xdr:col>
      <xdr:colOff>807720</xdr:colOff>
      <xdr:row>4</xdr:row>
      <xdr:rowOff>136482</xdr:rowOff>
    </xdr:to>
    <xdr:pic>
      <xdr:nvPicPr>
        <xdr:cNvPr id="3" name="Picture 1" descr="A logo with a mountain and text&#10;&#10;Description automatically generated">
          <a:extLst>
            <a:ext uri="{FF2B5EF4-FFF2-40B4-BE49-F238E27FC236}">
              <a16:creationId xmlns:a16="http://schemas.microsoft.com/office/drawing/2014/main" id="{532F1D31-6F34-4E4A-6FD9-439B95AF5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859"/>
          <a:ext cx="1226820" cy="845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22859</xdr:rowOff>
    </xdr:from>
    <xdr:to>
      <xdr:col>2</xdr:col>
      <xdr:colOff>807720</xdr:colOff>
      <xdr:row>4</xdr:row>
      <xdr:rowOff>136482</xdr:rowOff>
    </xdr:to>
    <xdr:pic>
      <xdr:nvPicPr>
        <xdr:cNvPr id="2" name="Picture 1" descr="A logo with a mountain and text&#10;&#10;Description automatically generated">
          <a:extLst>
            <a:ext uri="{FF2B5EF4-FFF2-40B4-BE49-F238E27FC236}">
              <a16:creationId xmlns:a16="http://schemas.microsoft.com/office/drawing/2014/main" id="{E9B94095-CABC-4EE3-BBBC-C12A58B87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859"/>
          <a:ext cx="1226820" cy="845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1074420</xdr:colOff>
      <xdr:row>0</xdr:row>
      <xdr:rowOff>91440</xdr:rowOff>
    </xdr:from>
    <xdr:to>
      <xdr:col>0</xdr:col>
      <xdr:colOff>2301240</xdr:colOff>
      <xdr:row>5</xdr:row>
      <xdr:rowOff>22183</xdr:rowOff>
    </xdr:to>
    <xdr:pic>
      <xdr:nvPicPr>
        <xdr:cNvPr id="3" name="Picture 1" descr="A logo with a mountain and text&#10;&#10;Description automatically generated">
          <a:extLst>
            <a:ext uri="{FF2B5EF4-FFF2-40B4-BE49-F238E27FC236}">
              <a16:creationId xmlns:a16="http://schemas.microsoft.com/office/drawing/2014/main" id="{9D767127-8FC6-41E4-9968-43CBB5803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91440"/>
          <a:ext cx="1226820" cy="845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C9BB-EE72-4952-803B-830CB167B4CA}">
  <sheetPr>
    <pageSetUpPr fitToPage="1"/>
  </sheetPr>
  <dimension ref="A1:J64"/>
  <sheetViews>
    <sheetView topLeftCell="A25" zoomScaleNormal="100" workbookViewId="0">
      <selection activeCell="L59" sqref="L59"/>
    </sheetView>
  </sheetViews>
  <sheetFormatPr defaultRowHeight="14.4" x14ac:dyDescent="0.3"/>
  <cols>
    <col min="1" max="1" width="6.109375" customWidth="1"/>
    <col min="2" max="2" width="5.5546875" customWidth="1"/>
    <col min="3" max="3" width="21.109375" customWidth="1"/>
    <col min="4" max="4" width="13.6640625" customWidth="1"/>
    <col min="5" max="5" width="12.5546875" customWidth="1"/>
    <col min="6" max="6" width="12.6640625" customWidth="1"/>
    <col min="7" max="7" width="13.88671875" customWidth="1"/>
    <col min="8" max="8" width="10.6640625" customWidth="1"/>
    <col min="9" max="9" width="13.3320312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2"/>
    </row>
    <row r="2" spans="1:10" x14ac:dyDescent="0.3">
      <c r="A2" s="1"/>
      <c r="B2" s="1"/>
      <c r="C2" s="1"/>
      <c r="D2" s="1"/>
      <c r="E2" s="1"/>
      <c r="F2" s="3" t="s">
        <v>20</v>
      </c>
      <c r="G2" s="1"/>
      <c r="H2" s="1"/>
      <c r="I2" s="1"/>
    </row>
    <row r="3" spans="1:10" x14ac:dyDescent="0.3">
      <c r="A3" s="1"/>
      <c r="B3" s="1"/>
      <c r="C3" s="1"/>
      <c r="D3" s="1"/>
      <c r="E3" s="1"/>
      <c r="F3" s="4" t="s">
        <v>79</v>
      </c>
      <c r="G3" s="1"/>
      <c r="H3" s="1"/>
      <c r="I3" s="1"/>
    </row>
    <row r="4" spans="1:10" x14ac:dyDescent="0.3">
      <c r="A4" s="1"/>
      <c r="B4" s="1"/>
      <c r="C4" s="1"/>
      <c r="D4" s="1"/>
      <c r="E4" s="1"/>
      <c r="F4" s="5" t="s">
        <v>89</v>
      </c>
      <c r="G4" s="1"/>
      <c r="H4" s="1"/>
      <c r="I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</row>
    <row r="6" spans="1:10" ht="21.6" thickBot="1" x14ac:dyDescent="0.45">
      <c r="A6" s="100" t="s">
        <v>41</v>
      </c>
      <c r="B6" s="100"/>
      <c r="C6" s="100"/>
      <c r="D6" s="101"/>
      <c r="E6" s="101"/>
      <c r="F6" s="101"/>
      <c r="G6" s="101"/>
      <c r="H6" s="100"/>
      <c r="I6" s="100"/>
    </row>
    <row r="7" spans="1:10" ht="43.95" customHeight="1" thickBot="1" x14ac:dyDescent="0.35">
      <c r="A7" s="104"/>
      <c r="B7" s="104"/>
      <c r="C7" s="16"/>
      <c r="D7" s="66" t="s">
        <v>0</v>
      </c>
      <c r="E7" s="75" t="s">
        <v>85</v>
      </c>
      <c r="F7" s="75" t="s">
        <v>83</v>
      </c>
      <c r="G7" s="66" t="s">
        <v>1</v>
      </c>
      <c r="H7" s="6" t="s">
        <v>88</v>
      </c>
      <c r="I7" s="6" t="s">
        <v>39</v>
      </c>
      <c r="J7" s="98"/>
    </row>
    <row r="8" spans="1:10" ht="17.399999999999999" x14ac:dyDescent="0.3">
      <c r="A8" s="13" t="s">
        <v>2</v>
      </c>
      <c r="B8" s="15"/>
      <c r="C8" s="15"/>
      <c r="D8" s="82"/>
      <c r="E8" s="82"/>
      <c r="F8" s="82"/>
      <c r="G8" s="82"/>
      <c r="H8" s="82"/>
      <c r="I8" s="82"/>
    </row>
    <row r="9" spans="1:10" x14ac:dyDescent="0.3">
      <c r="A9" s="1"/>
      <c r="B9" s="51" t="s">
        <v>3</v>
      </c>
      <c r="D9" s="67"/>
      <c r="E9" s="67"/>
      <c r="F9" s="67"/>
      <c r="G9" s="67"/>
      <c r="H9" s="67"/>
      <c r="I9" s="67"/>
    </row>
    <row r="10" spans="1:10" x14ac:dyDescent="0.3">
      <c r="A10" s="1"/>
      <c r="B10" s="7" t="s">
        <v>3</v>
      </c>
      <c r="C10" s="60"/>
      <c r="D10" s="68">
        <v>1185856</v>
      </c>
      <c r="E10" s="68">
        <v>1199374.8400000001</v>
      </c>
      <c r="F10" s="68">
        <v>11146.19</v>
      </c>
      <c r="G10" s="68">
        <f>SUM(E10:F10)</f>
        <v>1210521.03</v>
      </c>
      <c r="H10" s="88">
        <f>G10/D10</f>
        <v>1.0207993466323062</v>
      </c>
      <c r="I10" s="73">
        <v>1199060.08</v>
      </c>
    </row>
    <row r="11" spans="1:10" x14ac:dyDescent="0.3">
      <c r="A11" s="1"/>
    </row>
    <row r="12" spans="1:10" ht="15" thickBot="1" x14ac:dyDescent="0.35">
      <c r="A12" s="1"/>
      <c r="B12" s="51" t="s">
        <v>71</v>
      </c>
    </row>
    <row r="13" spans="1:10" ht="15" hidden="1" thickBot="1" x14ac:dyDescent="0.35">
      <c r="A13" s="1"/>
      <c r="B13" s="52" t="s">
        <v>75</v>
      </c>
      <c r="C13" s="61"/>
      <c r="D13" s="69">
        <v>2891000</v>
      </c>
      <c r="E13" s="76">
        <v>489389</v>
      </c>
      <c r="F13" s="76">
        <v>69870</v>
      </c>
      <c r="G13" s="76">
        <v>1311141</v>
      </c>
      <c r="H13" s="89">
        <f>G13/D13</f>
        <v>0.45352507782774126</v>
      </c>
      <c r="I13" s="76">
        <v>100298.83</v>
      </c>
    </row>
    <row r="14" spans="1:10" ht="15" hidden="1" thickBot="1" x14ac:dyDescent="0.35">
      <c r="A14" s="1"/>
      <c r="B14" s="56" t="s">
        <v>76</v>
      </c>
      <c r="C14" s="40"/>
      <c r="D14" s="68">
        <v>0</v>
      </c>
      <c r="E14" s="68">
        <v>3485</v>
      </c>
      <c r="F14" s="68">
        <v>229</v>
      </c>
      <c r="G14" s="68">
        <v>5624</v>
      </c>
      <c r="H14" s="68">
        <v>0</v>
      </c>
      <c r="I14" s="73"/>
    </row>
    <row r="15" spans="1:10" ht="15" hidden="1" thickBot="1" x14ac:dyDescent="0.35">
      <c r="A15" s="1"/>
      <c r="B15" s="56" t="s">
        <v>68</v>
      </c>
      <c r="C15" s="40"/>
      <c r="D15" s="68">
        <v>0</v>
      </c>
      <c r="E15" s="68">
        <v>4200</v>
      </c>
      <c r="F15" s="68">
        <v>1140</v>
      </c>
      <c r="G15" s="68">
        <v>12840</v>
      </c>
      <c r="H15" s="68">
        <v>0</v>
      </c>
      <c r="I15" s="73">
        <v>6770</v>
      </c>
    </row>
    <row r="16" spans="1:10" ht="15" hidden="1" thickBot="1" x14ac:dyDescent="0.35">
      <c r="A16" s="1"/>
      <c r="B16" s="56" t="s">
        <v>69</v>
      </c>
      <c r="C16" s="40"/>
      <c r="D16" s="68">
        <v>0</v>
      </c>
      <c r="E16" s="68">
        <v>5</v>
      </c>
      <c r="F16" s="68">
        <v>31</v>
      </c>
      <c r="G16" s="68">
        <v>178</v>
      </c>
      <c r="H16" s="68">
        <v>0</v>
      </c>
      <c r="I16" s="73"/>
    </row>
    <row r="17" spans="1:9" ht="15" hidden="1" thickBot="1" x14ac:dyDescent="0.35">
      <c r="A17" s="1"/>
      <c r="B17" s="102" t="s">
        <v>4</v>
      </c>
      <c r="C17" s="103"/>
      <c r="D17" s="70">
        <v>200000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</row>
    <row r="18" spans="1:9" ht="15" hidden="1" thickBot="1" x14ac:dyDescent="0.35">
      <c r="A18" s="1"/>
      <c r="B18" s="3"/>
      <c r="C18" s="3"/>
      <c r="D18" s="96"/>
      <c r="E18" s="97"/>
      <c r="F18" s="97"/>
      <c r="G18" s="97"/>
      <c r="H18" s="97"/>
      <c r="I18" s="97"/>
    </row>
    <row r="19" spans="1:9" ht="15" thickBot="1" x14ac:dyDescent="0.35">
      <c r="B19" s="105" t="s">
        <v>78</v>
      </c>
      <c r="C19" s="106"/>
      <c r="D19" s="71">
        <f>SUM(D13:D17)</f>
        <v>3091000</v>
      </c>
      <c r="E19" s="79">
        <v>1329783.02</v>
      </c>
      <c r="F19" s="79">
        <v>100041.1</v>
      </c>
      <c r="G19" s="79">
        <f>SUM(E19:F19)</f>
        <v>1429824.12</v>
      </c>
      <c r="H19" s="90">
        <f>G19/D19</f>
        <v>0.46257655127790365</v>
      </c>
      <c r="I19" s="79">
        <v>422845.54</v>
      </c>
    </row>
    <row r="20" spans="1:9" x14ac:dyDescent="0.3">
      <c r="B20" s="96"/>
      <c r="C20" s="96"/>
      <c r="D20" s="96"/>
      <c r="E20" s="97"/>
      <c r="F20" s="97"/>
      <c r="G20" s="97"/>
      <c r="H20" s="18"/>
      <c r="I20" s="97"/>
    </row>
    <row r="21" spans="1:9" ht="15" thickBot="1" x14ac:dyDescent="0.35">
      <c r="B21" s="51" t="s">
        <v>7</v>
      </c>
    </row>
    <row r="22" spans="1:9" ht="15" thickBot="1" x14ac:dyDescent="0.35">
      <c r="A22" s="1"/>
      <c r="B22" s="105" t="s">
        <v>7</v>
      </c>
      <c r="C22" s="106"/>
      <c r="D22" s="71">
        <v>495925</v>
      </c>
      <c r="E22" s="79">
        <v>346447.99</v>
      </c>
      <c r="F22" s="79">
        <v>0</v>
      </c>
      <c r="G22" s="79">
        <f>SUM(E22:F22)</f>
        <v>346447.99</v>
      </c>
      <c r="H22" s="90">
        <f>G22/D22</f>
        <v>0.69858948429702072</v>
      </c>
      <c r="I22" s="79">
        <v>76105.72</v>
      </c>
    </row>
    <row r="24" spans="1:9" ht="15" thickBot="1" x14ac:dyDescent="0.35">
      <c r="B24" s="51" t="s">
        <v>73</v>
      </c>
    </row>
    <row r="25" spans="1:9" x14ac:dyDescent="0.3">
      <c r="A25" s="1"/>
      <c r="B25" s="52" t="s">
        <v>5</v>
      </c>
      <c r="C25" s="61"/>
      <c r="D25" s="69">
        <v>172000</v>
      </c>
      <c r="E25" s="76">
        <f t="shared" ref="E25:F25" si="0">SUM(E26:E28)</f>
        <v>290350.67</v>
      </c>
      <c r="F25" s="76">
        <f t="shared" si="0"/>
        <v>103343.69</v>
      </c>
      <c r="G25" s="76">
        <f>SUM(G26:G28)</f>
        <v>393694.36</v>
      </c>
      <c r="H25" s="89">
        <f>G25/D25</f>
        <v>2.2889206976744183</v>
      </c>
      <c r="I25" s="76">
        <f>SUM(I26:I28)</f>
        <v>200081.41999999998</v>
      </c>
    </row>
    <row r="26" spans="1:9" x14ac:dyDescent="0.3">
      <c r="A26" s="1"/>
      <c r="B26" s="53"/>
      <c r="C26" s="54" t="s">
        <v>21</v>
      </c>
      <c r="D26" s="72"/>
      <c r="E26" s="72">
        <v>106289.96</v>
      </c>
      <c r="F26" s="72">
        <v>101343.69</v>
      </c>
      <c r="G26" s="72">
        <f>SUM(E26:F26)</f>
        <v>207633.65000000002</v>
      </c>
      <c r="H26" s="72"/>
      <c r="I26" s="72">
        <v>193666.4</v>
      </c>
    </row>
    <row r="27" spans="1:9" x14ac:dyDescent="0.3">
      <c r="A27" s="1"/>
      <c r="B27" s="53"/>
      <c r="C27" s="54" t="s">
        <v>22</v>
      </c>
      <c r="D27" s="72"/>
      <c r="E27" s="72">
        <v>5500</v>
      </c>
      <c r="F27" s="72">
        <v>2000</v>
      </c>
      <c r="G27" s="72">
        <f t="shared" ref="G27:G31" si="1">SUM(E27:F27)</f>
        <v>7500</v>
      </c>
      <c r="H27" s="72"/>
      <c r="I27" s="72">
        <v>5300</v>
      </c>
    </row>
    <row r="28" spans="1:9" x14ac:dyDescent="0.3">
      <c r="A28" s="1"/>
      <c r="B28" s="53"/>
      <c r="C28" s="54" t="s">
        <v>23</v>
      </c>
      <c r="D28" s="72"/>
      <c r="E28" s="72">
        <v>178560.71</v>
      </c>
      <c r="F28" s="72"/>
      <c r="G28" s="72">
        <f t="shared" si="1"/>
        <v>178560.71</v>
      </c>
      <c r="H28" s="72"/>
      <c r="I28" s="72">
        <v>1115.02</v>
      </c>
    </row>
    <row r="29" spans="1:9" x14ac:dyDescent="0.3">
      <c r="A29" s="1"/>
      <c r="B29" s="55" t="s">
        <v>6</v>
      </c>
      <c r="C29" s="60"/>
      <c r="D29" s="68">
        <v>15000</v>
      </c>
      <c r="E29" s="73">
        <v>0</v>
      </c>
      <c r="F29" s="73">
        <v>0</v>
      </c>
      <c r="G29" s="73">
        <f t="shared" si="1"/>
        <v>0</v>
      </c>
      <c r="H29" s="73">
        <v>0</v>
      </c>
      <c r="I29" s="73">
        <v>12252.34</v>
      </c>
    </row>
    <row r="30" spans="1:9" x14ac:dyDescent="0.3">
      <c r="A30" s="1"/>
      <c r="B30" s="57" t="s">
        <v>74</v>
      </c>
      <c r="C30" s="62"/>
      <c r="D30" s="73">
        <v>20000</v>
      </c>
      <c r="E30" s="80">
        <v>42809.94</v>
      </c>
      <c r="F30" s="80">
        <v>2725.9</v>
      </c>
      <c r="G30" s="80">
        <f t="shared" si="1"/>
        <v>45535.840000000004</v>
      </c>
      <c r="H30" s="88">
        <f>G30/D30</f>
        <v>2.2767920000000004</v>
      </c>
      <c r="I30" s="73">
        <v>23653.26</v>
      </c>
    </row>
    <row r="31" spans="1:9" ht="15" thickBot="1" x14ac:dyDescent="0.35">
      <c r="A31" s="1"/>
      <c r="B31" s="102" t="s">
        <v>70</v>
      </c>
      <c r="C31" s="103"/>
      <c r="D31" s="70">
        <f>-20000+111300</f>
        <v>91300</v>
      </c>
      <c r="E31" s="81">
        <v>25717.74</v>
      </c>
      <c r="F31" s="81">
        <v>1240</v>
      </c>
      <c r="G31" s="81">
        <f t="shared" si="1"/>
        <v>26957.74</v>
      </c>
      <c r="H31" s="99">
        <f>G31/D31</f>
        <v>0.29526549835706462</v>
      </c>
      <c r="I31" s="78">
        <v>54511.46</v>
      </c>
    </row>
    <row r="33" spans="1:10" ht="15" thickBot="1" x14ac:dyDescent="0.35">
      <c r="B33" s="51" t="s">
        <v>72</v>
      </c>
    </row>
    <row r="34" spans="1:10" x14ac:dyDescent="0.3">
      <c r="A34" s="1"/>
      <c r="B34" s="58" t="s">
        <v>35</v>
      </c>
      <c r="C34" s="63"/>
      <c r="D34" s="69">
        <v>0</v>
      </c>
      <c r="E34" s="76">
        <v>0</v>
      </c>
      <c r="F34" s="76">
        <v>0</v>
      </c>
      <c r="G34" s="76">
        <f t="shared" ref="G34:G35" si="2">SUM(E34:F34)</f>
        <v>0</v>
      </c>
      <c r="H34" s="92"/>
      <c r="I34" s="76">
        <v>200000</v>
      </c>
    </row>
    <row r="35" spans="1:10" ht="15" thickBot="1" x14ac:dyDescent="0.35">
      <c r="A35" s="1"/>
      <c r="B35" s="59" t="s">
        <v>65</v>
      </c>
      <c r="C35" s="64"/>
      <c r="D35" s="70">
        <v>0</v>
      </c>
      <c r="E35" s="78">
        <v>0</v>
      </c>
      <c r="F35" s="78">
        <v>0</v>
      </c>
      <c r="G35" s="78">
        <f t="shared" si="2"/>
        <v>0</v>
      </c>
      <c r="H35" s="91">
        <v>1</v>
      </c>
      <c r="I35" s="70">
        <v>0</v>
      </c>
    </row>
    <row r="36" spans="1:10" ht="15" thickBot="1" x14ac:dyDescent="0.35">
      <c r="A36" s="1"/>
      <c r="B36" s="1"/>
      <c r="C36" s="65" t="s">
        <v>8</v>
      </c>
      <c r="D36" s="74">
        <f>D31+D30+D25+D22+D19+D10</f>
        <v>5056081</v>
      </c>
      <c r="E36" s="74">
        <f>E31+E30+E25+E22+E19+E10</f>
        <v>3234484.2</v>
      </c>
      <c r="F36" s="74">
        <f t="shared" ref="F36:I36" si="3">F31+F30+F25+F22+F19+F10</f>
        <v>218496.88</v>
      </c>
      <c r="G36" s="74">
        <f t="shared" si="3"/>
        <v>3452981.08</v>
      </c>
      <c r="H36" s="93">
        <f>G36/D36</f>
        <v>0.68293626625048132</v>
      </c>
      <c r="I36" s="74">
        <f t="shared" si="3"/>
        <v>1976257.48</v>
      </c>
    </row>
    <row r="37" spans="1:10" x14ac:dyDescent="0.3">
      <c r="A37" s="1"/>
      <c r="B37" s="31"/>
      <c r="C37" s="1"/>
      <c r="D37" s="1"/>
      <c r="E37" s="1"/>
      <c r="F37" s="1"/>
      <c r="G37" s="1"/>
      <c r="H37" s="1"/>
      <c r="I37" s="1"/>
      <c r="J37" s="1"/>
    </row>
    <row r="38" spans="1:10" ht="15" thickBo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27.6" x14ac:dyDescent="0.3">
      <c r="A39" s="13" t="s">
        <v>9</v>
      </c>
      <c r="B39" s="14"/>
      <c r="C39" s="14"/>
      <c r="D39" s="66" t="s">
        <v>0</v>
      </c>
      <c r="E39" s="75" t="s">
        <v>86</v>
      </c>
      <c r="F39" s="75" t="s">
        <v>83</v>
      </c>
      <c r="G39" s="75" t="s">
        <v>1</v>
      </c>
      <c r="H39" s="94" t="s">
        <v>77</v>
      </c>
      <c r="I39" s="94" t="s">
        <v>39</v>
      </c>
    </row>
    <row r="40" spans="1:10" x14ac:dyDescent="0.3">
      <c r="A40" s="1"/>
      <c r="B40" s="7" t="s">
        <v>37</v>
      </c>
      <c r="C40" s="60"/>
      <c r="D40" s="68">
        <v>4176056</v>
      </c>
      <c r="E40" s="73">
        <v>3131456.07</v>
      </c>
      <c r="F40" s="68">
        <v>261566.41</v>
      </c>
      <c r="G40" s="68">
        <f t="shared" ref="G40:G51" si="4">SUM(E40:F40)</f>
        <v>3393022.48</v>
      </c>
      <c r="H40" s="88">
        <f>G40/D40</f>
        <v>0.81249448762181353</v>
      </c>
      <c r="I40" s="73">
        <v>3190185.54</v>
      </c>
    </row>
    <row r="41" spans="1:10" x14ac:dyDescent="0.3">
      <c r="A41" s="1"/>
      <c r="B41" s="7" t="s">
        <v>10</v>
      </c>
      <c r="C41" s="60"/>
      <c r="D41" s="68">
        <v>1185899</v>
      </c>
      <c r="E41" s="73">
        <v>808200.14</v>
      </c>
      <c r="F41" s="68">
        <v>89833.06</v>
      </c>
      <c r="G41" s="68">
        <f t="shared" si="4"/>
        <v>898033.2</v>
      </c>
      <c r="H41" s="88">
        <f>G41/D41</f>
        <v>0.75725942934432022</v>
      </c>
      <c r="I41" s="73">
        <v>965939.27</v>
      </c>
    </row>
    <row r="42" spans="1:10" x14ac:dyDescent="0.3">
      <c r="A42" s="1"/>
      <c r="B42" s="7" t="s">
        <v>11</v>
      </c>
      <c r="C42" s="60"/>
      <c r="D42" s="68">
        <v>149508</v>
      </c>
      <c r="E42" s="77">
        <v>45897.99</v>
      </c>
      <c r="F42" s="77"/>
      <c r="G42" s="77">
        <f t="shared" si="4"/>
        <v>45897.99</v>
      </c>
      <c r="H42" s="88">
        <f>G42/D42</f>
        <v>0.30699353880728791</v>
      </c>
      <c r="I42" s="73">
        <v>910717.95</v>
      </c>
    </row>
    <row r="43" spans="1:10" x14ac:dyDescent="0.3">
      <c r="A43" s="1"/>
      <c r="B43" s="7" t="s">
        <v>12</v>
      </c>
      <c r="C43" s="60"/>
      <c r="D43" s="68">
        <v>0</v>
      </c>
      <c r="E43" s="77"/>
      <c r="F43" s="77"/>
      <c r="G43" s="77">
        <f t="shared" si="4"/>
        <v>0</v>
      </c>
      <c r="H43" s="68">
        <v>0</v>
      </c>
      <c r="I43" s="73">
        <v>13088.56</v>
      </c>
    </row>
    <row r="44" spans="1:10" ht="5.4" customHeight="1" x14ac:dyDescent="0.3">
      <c r="A44" s="1"/>
      <c r="B44" s="1"/>
      <c r="C44" s="1"/>
      <c r="D44" s="84"/>
      <c r="E44" s="83"/>
      <c r="F44" s="83"/>
      <c r="G44" s="83">
        <f t="shared" si="4"/>
        <v>0</v>
      </c>
      <c r="H44" s="83"/>
      <c r="I44" s="84"/>
    </row>
    <row r="45" spans="1:10" x14ac:dyDescent="0.3">
      <c r="A45" s="1"/>
      <c r="B45" s="7" t="s">
        <v>13</v>
      </c>
      <c r="C45" s="60"/>
      <c r="D45" s="68">
        <v>44000</v>
      </c>
      <c r="E45" s="77"/>
      <c r="F45" s="77"/>
      <c r="G45" s="77">
        <f t="shared" si="4"/>
        <v>0</v>
      </c>
      <c r="H45" s="68">
        <v>0</v>
      </c>
      <c r="I45" s="68">
        <v>0</v>
      </c>
    </row>
    <row r="46" spans="1:10" ht="5.4" customHeight="1" x14ac:dyDescent="0.3">
      <c r="A46" s="1"/>
      <c r="B46" s="1"/>
      <c r="C46" s="1"/>
      <c r="D46" s="84"/>
      <c r="E46" s="83"/>
      <c r="F46" s="83"/>
      <c r="G46" s="83">
        <f t="shared" si="4"/>
        <v>0</v>
      </c>
      <c r="H46" s="83"/>
      <c r="I46" s="84"/>
    </row>
    <row r="47" spans="1:10" x14ac:dyDescent="0.3">
      <c r="A47" s="1"/>
      <c r="B47" s="7" t="s">
        <v>14</v>
      </c>
      <c r="C47" s="60"/>
      <c r="D47" s="68">
        <v>0</v>
      </c>
      <c r="E47" s="77"/>
      <c r="F47" s="77"/>
      <c r="G47" s="77">
        <f t="shared" si="4"/>
        <v>0</v>
      </c>
      <c r="H47" s="68">
        <v>0</v>
      </c>
      <c r="I47" s="68">
        <v>0</v>
      </c>
    </row>
    <row r="48" spans="1:10" ht="4.2" customHeight="1" x14ac:dyDescent="0.3">
      <c r="A48" s="1"/>
      <c r="B48" s="1"/>
      <c r="C48" s="1"/>
      <c r="D48" s="84"/>
      <c r="E48" s="83"/>
      <c r="F48" s="83"/>
      <c r="G48" s="83">
        <f t="shared" si="4"/>
        <v>0</v>
      </c>
      <c r="H48" s="83"/>
      <c r="I48" s="84"/>
    </row>
    <row r="49" spans="1:9" x14ac:dyDescent="0.3">
      <c r="A49" s="1"/>
      <c r="B49" s="7" t="s">
        <v>15</v>
      </c>
      <c r="C49" s="60"/>
      <c r="D49" s="68">
        <v>0</v>
      </c>
      <c r="E49" s="77"/>
      <c r="F49" s="77"/>
      <c r="G49" s="77">
        <f t="shared" si="4"/>
        <v>0</v>
      </c>
      <c r="H49" s="68">
        <v>0</v>
      </c>
      <c r="I49" s="68">
        <v>0</v>
      </c>
    </row>
    <row r="50" spans="1:9" ht="4.2" customHeight="1" x14ac:dyDescent="0.3">
      <c r="A50" s="1"/>
      <c r="B50" s="1"/>
      <c r="C50" s="1"/>
      <c r="D50" s="84"/>
      <c r="E50" s="83"/>
      <c r="F50" s="83"/>
      <c r="G50" s="83">
        <f t="shared" si="4"/>
        <v>0</v>
      </c>
      <c r="H50" s="83"/>
      <c r="I50" s="84"/>
    </row>
    <row r="51" spans="1:9" x14ac:dyDescent="0.3">
      <c r="A51" s="1"/>
      <c r="B51" s="7" t="s">
        <v>16</v>
      </c>
      <c r="C51" s="60"/>
      <c r="D51" s="68">
        <v>0</v>
      </c>
      <c r="E51" s="77"/>
      <c r="F51" s="77"/>
      <c r="G51" s="77">
        <f t="shared" si="4"/>
        <v>0</v>
      </c>
      <c r="H51" s="68">
        <v>0</v>
      </c>
      <c r="I51" s="68">
        <v>0</v>
      </c>
    </row>
    <row r="52" spans="1:9" ht="4.95" customHeight="1" x14ac:dyDescent="0.3">
      <c r="A52" s="1"/>
      <c r="B52" s="1"/>
      <c r="C52" s="1"/>
      <c r="D52" s="83"/>
      <c r="E52" s="83"/>
      <c r="F52" s="83"/>
      <c r="G52" s="83"/>
      <c r="H52" s="83"/>
      <c r="I52" s="83"/>
    </row>
    <row r="53" spans="1:9" x14ac:dyDescent="0.3">
      <c r="A53" s="1"/>
      <c r="B53" s="7" t="s">
        <v>17</v>
      </c>
      <c r="C53" s="60"/>
      <c r="D53" s="85">
        <f>SUM(D40:D51)</f>
        <v>5555463</v>
      </c>
      <c r="E53" s="85">
        <f t="shared" ref="E53:F53" si="5">SUM(E40:E51)</f>
        <v>3985554.2</v>
      </c>
      <c r="F53" s="85">
        <f t="shared" si="5"/>
        <v>351399.47</v>
      </c>
      <c r="G53" s="85">
        <f t="shared" ref="G53" si="6">SUM(G40:G51)</f>
        <v>4336953.67</v>
      </c>
      <c r="H53" s="88">
        <f>G53/D53</f>
        <v>0.78066466647334343</v>
      </c>
      <c r="I53" s="85">
        <f t="shared" ref="I53" si="7">SUM(I40:I51)</f>
        <v>5079931.3199999994</v>
      </c>
    </row>
    <row r="54" spans="1:9" x14ac:dyDescent="0.3">
      <c r="A54" s="1"/>
      <c r="B54" s="7" t="s">
        <v>18</v>
      </c>
      <c r="C54" s="60"/>
      <c r="D54" s="86">
        <f>D36-D53</f>
        <v>-499382</v>
      </c>
      <c r="E54" s="86">
        <f t="shared" ref="E54:F54" si="8">E36-E53</f>
        <v>-751070</v>
      </c>
      <c r="F54" s="86">
        <f t="shared" si="8"/>
        <v>-132902.58999999997</v>
      </c>
      <c r="G54" s="86">
        <f>G36-G53</f>
        <v>-883972.58999999985</v>
      </c>
      <c r="H54" s="88">
        <f>G54/D54</f>
        <v>1.7701330644676818</v>
      </c>
      <c r="I54" s="86">
        <f>I36-I53</f>
        <v>-3103673.8399999994</v>
      </c>
    </row>
    <row r="55" spans="1:9" ht="6" customHeight="1" x14ac:dyDescent="0.3">
      <c r="A55" s="1"/>
      <c r="B55" s="1"/>
      <c r="C55" s="1"/>
      <c r="D55" s="83"/>
      <c r="E55" s="83"/>
      <c r="F55" s="83"/>
      <c r="G55" s="83"/>
      <c r="H55" s="83"/>
      <c r="I55" s="83"/>
    </row>
    <row r="56" spans="1:9" ht="15" thickBot="1" x14ac:dyDescent="0.35">
      <c r="A56" s="1"/>
      <c r="B56" s="7" t="s">
        <v>19</v>
      </c>
      <c r="C56" s="60"/>
      <c r="D56" s="87">
        <v>600000</v>
      </c>
      <c r="E56" s="70">
        <v>0</v>
      </c>
      <c r="F56" s="70">
        <v>0</v>
      </c>
      <c r="G56" s="70">
        <v>1173256.95</v>
      </c>
      <c r="H56" s="91">
        <f>G56/D56</f>
        <v>1.95542825</v>
      </c>
      <c r="I56" s="95" t="s">
        <v>36</v>
      </c>
    </row>
    <row r="58" spans="1:9" x14ac:dyDescent="0.3">
      <c r="B58" s="1"/>
    </row>
    <row r="59" spans="1:9" x14ac:dyDescent="0.3">
      <c r="B59" s="1"/>
    </row>
    <row r="60" spans="1:9" x14ac:dyDescent="0.3">
      <c r="B60" s="1"/>
    </row>
    <row r="61" spans="1:9" x14ac:dyDescent="0.3">
      <c r="B61" s="1"/>
    </row>
    <row r="62" spans="1:9" x14ac:dyDescent="0.3">
      <c r="B62" s="1"/>
    </row>
    <row r="63" spans="1:9" x14ac:dyDescent="0.3">
      <c r="B63" s="1"/>
    </row>
    <row r="64" spans="1:9" x14ac:dyDescent="0.3">
      <c r="B64" s="1"/>
    </row>
  </sheetData>
  <mergeCells count="6">
    <mergeCell ref="A6:I6"/>
    <mergeCell ref="B31:C31"/>
    <mergeCell ref="A7:B7"/>
    <mergeCell ref="B17:C17"/>
    <mergeCell ref="B22:C22"/>
    <mergeCell ref="B19:C19"/>
  </mergeCells>
  <phoneticPr fontId="10" type="noConversion"/>
  <printOptions horizontalCentered="1" verticalCentered="1"/>
  <pageMargins left="0.7" right="0.7" top="0.75" bottom="0.75" header="0.3" footer="0.3"/>
  <pageSetup scale="82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3092-5BEE-4471-859A-3BA6077AD2A7}">
  <sheetPr>
    <pageSetUpPr fitToPage="1"/>
  </sheetPr>
  <dimension ref="A1:K43"/>
  <sheetViews>
    <sheetView topLeftCell="A3" zoomScaleNormal="100" workbookViewId="0">
      <selection activeCell="G19" sqref="G19"/>
    </sheetView>
  </sheetViews>
  <sheetFormatPr defaultRowHeight="14.4" x14ac:dyDescent="0.3"/>
  <cols>
    <col min="1" max="1" width="6.109375" customWidth="1"/>
    <col min="2" max="2" width="5.5546875" customWidth="1"/>
    <col min="3" max="3" width="21.109375" customWidth="1"/>
    <col min="4" max="4" width="12.6640625" customWidth="1"/>
    <col min="5" max="5" width="13.88671875" customWidth="1"/>
    <col min="6" max="6" width="12.6640625" customWidth="1"/>
    <col min="7" max="7" width="13.88671875" customWidth="1"/>
    <col min="8" max="8" width="10.6640625" customWidth="1"/>
    <col min="9" max="9" width="13.33203125" customWidth="1"/>
    <col min="11" max="11" width="14.33203125" bestFit="1" customWidth="1"/>
    <col min="12" max="12" width="12.6640625" bestFit="1" customWidth="1"/>
  </cols>
  <sheetData>
    <row r="1" spans="1:11" x14ac:dyDescent="0.3">
      <c r="A1" s="1"/>
      <c r="B1" s="1"/>
      <c r="C1" s="1"/>
      <c r="D1" s="1"/>
      <c r="E1" s="1"/>
      <c r="F1" s="1"/>
      <c r="G1" s="1"/>
      <c r="H1" s="1"/>
      <c r="I1" s="2"/>
    </row>
    <row r="2" spans="1:11" x14ac:dyDescent="0.3">
      <c r="A2" s="1"/>
      <c r="B2" s="1"/>
      <c r="C2" s="1"/>
      <c r="D2" s="3" t="s">
        <v>20</v>
      </c>
      <c r="E2" s="3"/>
      <c r="F2" s="3"/>
      <c r="G2" s="1"/>
      <c r="H2" s="1"/>
      <c r="I2" s="1"/>
    </row>
    <row r="3" spans="1:11" x14ac:dyDescent="0.3">
      <c r="A3" s="1"/>
      <c r="B3" s="1"/>
      <c r="C3" s="1"/>
      <c r="D3" s="4" t="s">
        <v>79</v>
      </c>
      <c r="E3" s="4"/>
      <c r="F3" s="4"/>
      <c r="G3" s="1"/>
      <c r="H3" s="1"/>
      <c r="I3" s="1"/>
    </row>
    <row r="4" spans="1:11" x14ac:dyDescent="0.3">
      <c r="A4" s="1"/>
      <c r="B4" s="1"/>
      <c r="C4" s="1"/>
      <c r="D4" s="5" t="s">
        <v>87</v>
      </c>
      <c r="E4" s="5"/>
      <c r="F4" s="5"/>
      <c r="G4" s="1"/>
      <c r="H4" s="1"/>
      <c r="I4" s="1"/>
    </row>
    <row r="5" spans="1:11" x14ac:dyDescent="0.3">
      <c r="A5" s="1"/>
      <c r="B5" s="1"/>
      <c r="C5" s="1"/>
      <c r="D5" s="1"/>
      <c r="E5" s="1"/>
      <c r="F5" s="1"/>
      <c r="G5" s="1"/>
      <c r="H5" s="1"/>
      <c r="I5" s="1"/>
      <c r="K5" s="39"/>
    </row>
    <row r="6" spans="1:11" ht="21" x14ac:dyDescent="0.4">
      <c r="A6" s="100" t="s">
        <v>57</v>
      </c>
      <c r="B6" s="100"/>
      <c r="C6" s="100"/>
      <c r="D6" s="100"/>
      <c r="E6" s="100"/>
      <c r="F6" s="100"/>
      <c r="G6" s="100"/>
      <c r="H6" s="100"/>
      <c r="I6" s="100"/>
    </row>
    <row r="7" spans="1:11" ht="43.95" customHeight="1" x14ac:dyDescent="0.3">
      <c r="A7" s="107"/>
      <c r="B7" s="107"/>
      <c r="C7" s="16"/>
      <c r="D7" s="6" t="s">
        <v>0</v>
      </c>
      <c r="E7" s="50" t="s">
        <v>85</v>
      </c>
      <c r="F7" s="50" t="s">
        <v>83</v>
      </c>
      <c r="G7" s="6" t="s">
        <v>1</v>
      </c>
      <c r="H7" s="6" t="s">
        <v>84</v>
      </c>
      <c r="I7" s="6" t="s">
        <v>39</v>
      </c>
    </row>
    <row r="8" spans="1:11" ht="17.399999999999999" x14ac:dyDescent="0.3">
      <c r="A8" s="13" t="s">
        <v>2</v>
      </c>
      <c r="B8" s="15"/>
      <c r="C8" s="15"/>
      <c r="D8" s="15"/>
      <c r="E8" s="15"/>
      <c r="F8" s="15"/>
      <c r="G8" s="15"/>
      <c r="H8" s="15"/>
      <c r="I8" s="15"/>
    </row>
    <row r="9" spans="1:11" x14ac:dyDescent="0.3">
      <c r="A9" s="1"/>
      <c r="B9" s="7" t="s">
        <v>58</v>
      </c>
      <c r="C9" s="23"/>
      <c r="D9" s="8">
        <v>7000000</v>
      </c>
      <c r="E9" s="8">
        <v>7000000</v>
      </c>
      <c r="F9" s="8">
        <v>0</v>
      </c>
      <c r="G9" s="49">
        <f>SUM(E9:F9)</f>
        <v>7000000</v>
      </c>
      <c r="H9" s="9">
        <f t="shared" ref="H9:H11" si="0">G9/D9</f>
        <v>1</v>
      </c>
      <c r="I9" s="8">
        <v>0</v>
      </c>
    </row>
    <row r="10" spans="1:11" x14ac:dyDescent="0.3">
      <c r="A10" s="1"/>
      <c r="B10" s="7" t="s">
        <v>59</v>
      </c>
      <c r="C10" s="23"/>
      <c r="D10" s="8">
        <v>0</v>
      </c>
      <c r="E10" s="8">
        <v>299602</v>
      </c>
      <c r="F10" s="8">
        <v>0</v>
      </c>
      <c r="G10" s="49">
        <f>SUM(E10:F10)</f>
        <v>299602</v>
      </c>
      <c r="H10" s="9">
        <v>1</v>
      </c>
      <c r="I10" s="8">
        <v>270886.59999999998</v>
      </c>
    </row>
    <row r="11" spans="1:11" x14ac:dyDescent="0.3">
      <c r="A11" s="1"/>
      <c r="B11" s="1"/>
      <c r="C11" s="7" t="s">
        <v>8</v>
      </c>
      <c r="D11" s="11">
        <f>SUM(D9:D10)</f>
        <v>7000000</v>
      </c>
      <c r="E11" s="11">
        <f t="shared" ref="E11:F11" si="1">SUM(E9:E10)</f>
        <v>7299602</v>
      </c>
      <c r="F11" s="11">
        <f t="shared" si="1"/>
        <v>0</v>
      </c>
      <c r="G11" s="11">
        <f>SUM(G9:G10)</f>
        <v>7299602</v>
      </c>
      <c r="H11" s="9">
        <f t="shared" si="0"/>
        <v>1.0428002857142857</v>
      </c>
      <c r="I11" s="11">
        <f t="shared" ref="I11" si="2">SUM(I9:I9)</f>
        <v>0</v>
      </c>
      <c r="K11" s="33"/>
    </row>
    <row r="12" spans="1:11" x14ac:dyDescent="0.3">
      <c r="A12" s="1"/>
      <c r="B12" s="31"/>
      <c r="C12" s="1"/>
      <c r="D12" s="17"/>
      <c r="E12" s="17"/>
      <c r="F12" s="17"/>
      <c r="G12" s="17"/>
      <c r="H12" s="18"/>
      <c r="I12" s="17"/>
    </row>
    <row r="13" spans="1:11" x14ac:dyDescent="0.3">
      <c r="A13" s="1"/>
      <c r="B13" s="1"/>
      <c r="C13" s="1"/>
      <c r="D13" s="1"/>
      <c r="E13" s="1"/>
      <c r="F13" s="1"/>
      <c r="G13" s="34"/>
      <c r="H13" s="1"/>
      <c r="I13" s="1"/>
    </row>
    <row r="14" spans="1:11" ht="17.399999999999999" x14ac:dyDescent="0.3">
      <c r="A14" s="13" t="s">
        <v>9</v>
      </c>
      <c r="B14" s="14"/>
      <c r="C14" s="14"/>
      <c r="D14" s="14"/>
      <c r="E14" s="14"/>
      <c r="F14" s="14"/>
      <c r="G14" s="14"/>
      <c r="H14" s="14"/>
      <c r="I14" s="14"/>
    </row>
    <row r="15" spans="1:11" ht="5.4" customHeight="1" x14ac:dyDescent="0.3">
      <c r="A15" s="1"/>
      <c r="B15" s="1"/>
      <c r="C15" s="1"/>
      <c r="D15" s="10"/>
      <c r="E15" s="10"/>
      <c r="F15" s="10"/>
      <c r="G15" s="10"/>
      <c r="H15" s="1"/>
      <c r="I15" s="10"/>
    </row>
    <row r="16" spans="1:11" x14ac:dyDescent="0.3">
      <c r="A16" s="1"/>
      <c r="B16" s="7" t="s">
        <v>10</v>
      </c>
      <c r="C16" s="7"/>
      <c r="D16" s="8">
        <v>55500</v>
      </c>
      <c r="E16" s="8">
        <v>55500</v>
      </c>
      <c r="F16" s="8"/>
      <c r="G16" s="49">
        <f>SUM(E16:F16)</f>
        <v>55500</v>
      </c>
      <c r="H16" s="9">
        <f t="shared" ref="H16:H20" si="3">G16/D16</f>
        <v>1</v>
      </c>
      <c r="I16" s="8">
        <v>0</v>
      </c>
    </row>
    <row r="17" spans="1:9" ht="5.4" customHeight="1" x14ac:dyDescent="0.3">
      <c r="A17" s="1"/>
      <c r="B17" s="1"/>
      <c r="C17" s="1"/>
      <c r="D17" s="10"/>
      <c r="E17" s="10"/>
      <c r="F17" s="10"/>
      <c r="G17" s="10"/>
      <c r="H17" s="1"/>
      <c r="I17" s="10"/>
    </row>
    <row r="18" spans="1:9" x14ac:dyDescent="0.3">
      <c r="A18" s="1"/>
      <c r="C18" s="7" t="s">
        <v>60</v>
      </c>
      <c r="D18" s="8">
        <v>0</v>
      </c>
      <c r="E18" s="8">
        <v>352592.83</v>
      </c>
      <c r="F18" s="8">
        <v>9930</v>
      </c>
      <c r="G18" s="49">
        <f>SUM(E18:F18)</f>
        <v>362522.83</v>
      </c>
      <c r="H18" s="9">
        <v>0</v>
      </c>
      <c r="I18" s="8">
        <v>295840</v>
      </c>
    </row>
    <row r="19" spans="1:9" x14ac:dyDescent="0.3">
      <c r="A19" s="1"/>
      <c r="C19" s="7" t="s">
        <v>61</v>
      </c>
      <c r="D19" s="8">
        <v>5644500</v>
      </c>
      <c r="E19" s="8">
        <v>2107028.67</v>
      </c>
      <c r="F19" s="8">
        <v>14201.06</v>
      </c>
      <c r="G19" s="49">
        <f>SUM(E19:F19)</f>
        <v>2121229.73</v>
      </c>
      <c r="H19" s="9">
        <f t="shared" si="3"/>
        <v>0.37580471786695013</v>
      </c>
      <c r="I19" s="8">
        <v>491240</v>
      </c>
    </row>
    <row r="20" spans="1:9" x14ac:dyDescent="0.3">
      <c r="A20" s="1"/>
      <c r="B20" s="7" t="s">
        <v>11</v>
      </c>
      <c r="C20" s="7"/>
      <c r="D20" s="8">
        <f>SUM(D18:D19)</f>
        <v>5644500</v>
      </c>
      <c r="E20" s="8">
        <f t="shared" ref="E20:F20" si="4">SUM(E18:E19)</f>
        <v>2459621.5</v>
      </c>
      <c r="F20" s="8">
        <f t="shared" si="4"/>
        <v>24131.059999999998</v>
      </c>
      <c r="G20" s="8">
        <f>SUM(G18:G19)</f>
        <v>2483752.56</v>
      </c>
      <c r="H20" s="9">
        <f t="shared" si="3"/>
        <v>0.44003057135264417</v>
      </c>
      <c r="I20" s="8">
        <f>SUM(I18:I19)</f>
        <v>787080</v>
      </c>
    </row>
    <row r="21" spans="1:9" x14ac:dyDescent="0.3">
      <c r="A21" s="1"/>
      <c r="B21" s="7" t="s">
        <v>63</v>
      </c>
      <c r="C21" s="7"/>
      <c r="D21" s="8">
        <v>1300000</v>
      </c>
      <c r="E21" s="8"/>
      <c r="F21" s="8"/>
      <c r="G21" s="8">
        <v>979965.97</v>
      </c>
      <c r="H21" s="9"/>
      <c r="I21" s="8"/>
    </row>
    <row r="22" spans="1:9" ht="5.4" customHeight="1" x14ac:dyDescent="0.3">
      <c r="A22" s="1"/>
      <c r="B22" s="1"/>
      <c r="C22" s="1"/>
      <c r="D22" s="10"/>
      <c r="E22" s="10"/>
      <c r="F22" s="10"/>
      <c r="G22" s="10"/>
      <c r="H22" s="1"/>
      <c r="I22" s="10"/>
    </row>
    <row r="23" spans="1:9" x14ac:dyDescent="0.3">
      <c r="A23" s="1"/>
      <c r="B23" s="7" t="s">
        <v>17</v>
      </c>
      <c r="C23" s="7"/>
      <c r="D23" s="11">
        <f>SUM(D16,D20,D21)</f>
        <v>7000000</v>
      </c>
      <c r="E23" s="11">
        <f t="shared" ref="E23:F23" si="5">SUM(E16,E20,E21)</f>
        <v>2515121.5</v>
      </c>
      <c r="F23" s="11">
        <f t="shared" si="5"/>
        <v>24131.059999999998</v>
      </c>
      <c r="G23" s="11">
        <f>SUM(G16,G20,G21)</f>
        <v>3519218.5300000003</v>
      </c>
      <c r="H23" s="9">
        <f t="shared" ref="H23" si="6">G23/D23</f>
        <v>0.5027455042857143</v>
      </c>
      <c r="I23" s="11">
        <f>SUM(I15:I22)</f>
        <v>1574160</v>
      </c>
    </row>
    <row r="24" spans="1:9" x14ac:dyDescent="0.3">
      <c r="A24" s="1"/>
      <c r="B24" s="7" t="s">
        <v>18</v>
      </c>
      <c r="C24" s="7"/>
      <c r="D24" s="12">
        <f>D11-D23</f>
        <v>0</v>
      </c>
      <c r="E24" s="12">
        <f t="shared" ref="E24:F24" si="7">E11-E23</f>
        <v>4784480.5</v>
      </c>
      <c r="F24" s="12">
        <f t="shared" si="7"/>
        <v>-24131.059999999998</v>
      </c>
      <c r="G24" s="12">
        <f>G11-G23</f>
        <v>3780383.4699999997</v>
      </c>
      <c r="H24" s="12"/>
      <c r="I24" s="12">
        <f t="shared" ref="I24" si="8">I11-I23</f>
        <v>-1574160</v>
      </c>
    </row>
    <row r="25" spans="1:9" ht="6" customHeight="1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1"/>
      <c r="B26" s="7" t="s">
        <v>19</v>
      </c>
      <c r="C26" s="7"/>
      <c r="D26" s="11">
        <v>0</v>
      </c>
      <c r="E26" s="11"/>
      <c r="F26" s="11"/>
      <c r="G26" s="11">
        <v>0</v>
      </c>
      <c r="H26" s="9"/>
      <c r="I26" s="24">
        <v>0</v>
      </c>
    </row>
    <row r="27" spans="1:9" x14ac:dyDescent="0.3">
      <c r="A27" s="1"/>
      <c r="B27" s="40"/>
      <c r="C27" s="40"/>
      <c r="D27" s="41"/>
      <c r="E27" s="41"/>
      <c r="F27" s="41"/>
      <c r="G27" s="41"/>
      <c r="H27" s="42"/>
      <c r="I27" s="43"/>
    </row>
    <row r="28" spans="1:9" x14ac:dyDescent="0.3">
      <c r="A28" s="1"/>
      <c r="B28" s="40"/>
      <c r="C28" s="40"/>
      <c r="D28" s="41"/>
      <c r="E28" s="41"/>
      <c r="F28" s="41"/>
      <c r="G28" s="41"/>
      <c r="H28" s="42"/>
      <c r="I28" s="43"/>
    </row>
    <row r="29" spans="1:9" ht="21" x14ac:dyDescent="0.4">
      <c r="A29" s="100" t="s">
        <v>56</v>
      </c>
      <c r="B29" s="100"/>
      <c r="C29" s="100"/>
      <c r="D29" s="100"/>
      <c r="E29" s="100"/>
      <c r="F29" s="100"/>
      <c r="G29" s="100"/>
      <c r="H29" s="100"/>
      <c r="I29" s="100"/>
    </row>
    <row r="30" spans="1:9" ht="43.95" customHeight="1" x14ac:dyDescent="0.3">
      <c r="A30" s="107"/>
      <c r="B30" s="107"/>
      <c r="C30" s="16"/>
      <c r="D30" s="6" t="s">
        <v>0</v>
      </c>
      <c r="E30" s="50" t="s">
        <v>85</v>
      </c>
      <c r="F30" s="50" t="s">
        <v>83</v>
      </c>
      <c r="G30" s="6" t="s">
        <v>1</v>
      </c>
      <c r="H30" s="6" t="s">
        <v>84</v>
      </c>
      <c r="I30" s="6" t="s">
        <v>39</v>
      </c>
    </row>
    <row r="31" spans="1:9" ht="17.399999999999999" x14ac:dyDescent="0.3">
      <c r="A31" s="13" t="s">
        <v>2</v>
      </c>
      <c r="B31" s="15"/>
      <c r="C31" s="15"/>
      <c r="D31" s="15"/>
      <c r="E31" s="15"/>
      <c r="F31" s="15"/>
      <c r="G31" s="15"/>
      <c r="H31" s="15"/>
      <c r="I31" s="15"/>
    </row>
    <row r="32" spans="1:9" x14ac:dyDescent="0.3">
      <c r="A32" s="1"/>
      <c r="B32" s="7" t="s">
        <v>40</v>
      </c>
      <c r="C32" s="23"/>
      <c r="D32" s="8">
        <v>585000</v>
      </c>
      <c r="E32" s="8">
        <v>529287.5</v>
      </c>
      <c r="F32" s="8">
        <v>2932.4</v>
      </c>
      <c r="G32" s="49">
        <f>SUM(E32:F32)</f>
        <v>532219.9</v>
      </c>
      <c r="H32" s="9">
        <f t="shared" ref="H32:H33" si="9">G32/D32</f>
        <v>0.90977760683760689</v>
      </c>
      <c r="I32" s="8">
        <v>0</v>
      </c>
    </row>
    <row r="33" spans="1:11" x14ac:dyDescent="0.3">
      <c r="A33" s="1"/>
      <c r="B33" s="1"/>
      <c r="C33" s="7" t="s">
        <v>8</v>
      </c>
      <c r="D33" s="11">
        <f>SUM(D32:D32)</f>
        <v>585000</v>
      </c>
      <c r="E33" s="11">
        <f t="shared" ref="E33:F33" si="10">SUM(E32:E32)</f>
        <v>529287.5</v>
      </c>
      <c r="F33" s="11">
        <f t="shared" si="10"/>
        <v>2932.4</v>
      </c>
      <c r="G33" s="11">
        <f t="shared" ref="G33:I33" si="11">SUM(G32:G32)</f>
        <v>532219.9</v>
      </c>
      <c r="H33" s="9">
        <f t="shared" si="9"/>
        <v>0.90977760683760689</v>
      </c>
      <c r="I33" s="11">
        <f t="shared" si="11"/>
        <v>0</v>
      </c>
      <c r="K33" s="33"/>
    </row>
    <row r="34" spans="1:11" x14ac:dyDescent="0.3">
      <c r="A34" s="1"/>
      <c r="B34" s="31"/>
      <c r="C34" s="1"/>
      <c r="D34" s="17"/>
      <c r="E34" s="17"/>
      <c r="F34" s="17"/>
      <c r="G34" s="17"/>
      <c r="H34" s="18"/>
      <c r="I34" s="17"/>
    </row>
    <row r="35" spans="1:11" x14ac:dyDescent="0.3">
      <c r="A35" s="1"/>
      <c r="B35" s="1"/>
      <c r="C35" s="1"/>
      <c r="D35" s="1"/>
      <c r="E35" s="1"/>
      <c r="F35" s="1"/>
      <c r="G35" s="34"/>
      <c r="H35" s="1"/>
      <c r="I35" s="1"/>
    </row>
    <row r="36" spans="1:11" ht="17.399999999999999" x14ac:dyDescent="0.3">
      <c r="A36" s="13" t="s">
        <v>9</v>
      </c>
      <c r="B36" s="14"/>
      <c r="C36" s="14"/>
      <c r="D36" s="14"/>
      <c r="E36" s="14"/>
      <c r="F36" s="14"/>
      <c r="G36" s="14"/>
      <c r="H36" s="14"/>
      <c r="I36" s="14"/>
    </row>
    <row r="37" spans="1:11" ht="5.4" customHeight="1" x14ac:dyDescent="0.3">
      <c r="A37" s="1"/>
      <c r="B37" s="1"/>
      <c r="C37" s="1"/>
      <c r="D37" s="10"/>
      <c r="E37" s="10"/>
      <c r="F37" s="10"/>
      <c r="G37" s="10"/>
      <c r="H37" s="1"/>
      <c r="I37" s="10"/>
    </row>
    <row r="38" spans="1:11" x14ac:dyDescent="0.3">
      <c r="A38" s="1"/>
      <c r="B38" s="7" t="s">
        <v>13</v>
      </c>
      <c r="C38" s="7"/>
      <c r="D38" s="8">
        <v>585000</v>
      </c>
      <c r="E38" s="8">
        <v>1219762.5</v>
      </c>
      <c r="F38" s="8">
        <v>0</v>
      </c>
      <c r="G38" s="49">
        <f>SUM(E38:F38)</f>
        <v>1219762.5</v>
      </c>
      <c r="H38" s="8">
        <v>0</v>
      </c>
      <c r="I38" s="8">
        <v>0</v>
      </c>
    </row>
    <row r="39" spans="1:11" ht="5.4" customHeight="1" x14ac:dyDescent="0.3">
      <c r="A39" s="1"/>
      <c r="B39" s="1"/>
      <c r="C39" s="1"/>
      <c r="D39" s="10"/>
      <c r="E39" s="10"/>
      <c r="F39" s="10"/>
      <c r="G39" s="10"/>
      <c r="H39" s="1"/>
      <c r="I39" s="10"/>
    </row>
    <row r="40" spans="1:11" x14ac:dyDescent="0.3">
      <c r="A40" s="1"/>
      <c r="B40" s="7" t="s">
        <v>17</v>
      </c>
      <c r="C40" s="7"/>
      <c r="D40" s="11">
        <f>SUM(D37:D39)</f>
        <v>585000</v>
      </c>
      <c r="E40" s="11">
        <f t="shared" ref="E40:F40" si="12">SUM(E37:E39)</f>
        <v>1219762.5</v>
      </c>
      <c r="F40" s="11">
        <f t="shared" si="12"/>
        <v>0</v>
      </c>
      <c r="G40" s="11">
        <f>SUM(G37:G39)</f>
        <v>1219762.5</v>
      </c>
      <c r="H40" s="9">
        <f t="shared" ref="H40" si="13">G40/D40</f>
        <v>2.0850641025641026</v>
      </c>
      <c r="I40" s="11">
        <f>SUM(I37:I39)</f>
        <v>0</v>
      </c>
    </row>
    <row r="41" spans="1:11" x14ac:dyDescent="0.3">
      <c r="A41" s="1"/>
      <c r="B41" s="7" t="s">
        <v>18</v>
      </c>
      <c r="C41" s="7"/>
      <c r="D41" s="12">
        <f>D33-D40</f>
        <v>0</v>
      </c>
      <c r="E41" s="12">
        <f t="shared" ref="E41:F41" si="14">E33-E40</f>
        <v>-690475</v>
      </c>
      <c r="F41" s="12">
        <f t="shared" si="14"/>
        <v>2932.4</v>
      </c>
      <c r="G41" s="12">
        <f>G33-G40</f>
        <v>-687542.6</v>
      </c>
      <c r="H41" s="9"/>
      <c r="I41" s="12"/>
    </row>
    <row r="42" spans="1:11" ht="6" customHeight="1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11" x14ac:dyDescent="0.3">
      <c r="A43" s="1"/>
      <c r="B43" s="7" t="s">
        <v>19</v>
      </c>
      <c r="C43" s="7"/>
      <c r="D43" s="11">
        <v>0</v>
      </c>
      <c r="E43" s="11"/>
      <c r="F43" s="11"/>
      <c r="G43" s="11">
        <v>0</v>
      </c>
      <c r="H43" s="9"/>
      <c r="I43" s="24">
        <v>0</v>
      </c>
    </row>
  </sheetData>
  <mergeCells count="4">
    <mergeCell ref="A6:I6"/>
    <mergeCell ref="A7:B7"/>
    <mergeCell ref="A29:I29"/>
    <mergeCell ref="A30:B30"/>
  </mergeCells>
  <printOptions horizontalCentered="1" verticalCentered="1"/>
  <pageMargins left="0.7" right="0.7" top="0.75" bottom="0.75" header="0.3" footer="0.3"/>
  <pageSetup scale="8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CDBF3-3551-4159-AC28-7C12F12AC626}">
  <sheetPr>
    <pageSetUpPr fitToPage="1"/>
  </sheetPr>
  <dimension ref="A2:I50"/>
  <sheetViews>
    <sheetView tabSelected="1" topLeftCell="A16" zoomScale="73" workbookViewId="0">
      <selection activeCell="F28" sqref="F28"/>
    </sheetView>
  </sheetViews>
  <sheetFormatPr defaultColWidth="8.88671875" defaultRowHeight="14.4" x14ac:dyDescent="0.3"/>
  <cols>
    <col min="1" max="1" width="49.6640625" bestFit="1" customWidth="1"/>
    <col min="2" max="2" width="7.109375" customWidth="1"/>
    <col min="3" max="3" width="14.33203125" customWidth="1"/>
    <col min="4" max="4" width="18.6640625" bestFit="1" customWidth="1"/>
    <col min="5" max="5" width="18.33203125" customWidth="1"/>
    <col min="6" max="6" width="11.6640625" bestFit="1" customWidth="1"/>
    <col min="7" max="7" width="14.109375" customWidth="1"/>
    <col min="8" max="9" width="9.109375" bestFit="1" customWidth="1"/>
  </cols>
  <sheetData>
    <row r="2" spans="1:9" x14ac:dyDescent="0.3">
      <c r="C2" s="3" t="s">
        <v>20</v>
      </c>
    </row>
    <row r="3" spans="1:9" x14ac:dyDescent="0.3">
      <c r="C3" s="4" t="s">
        <v>79</v>
      </c>
    </row>
    <row r="4" spans="1:9" x14ac:dyDescent="0.3">
      <c r="C4" s="5" t="s">
        <v>89</v>
      </c>
    </row>
    <row r="11" spans="1:9" ht="15.6" x14ac:dyDescent="0.3">
      <c r="A11" s="36" t="s">
        <v>80</v>
      </c>
      <c r="B11" s="37"/>
      <c r="C11" s="37"/>
      <c r="D11" s="37"/>
      <c r="E11" s="37"/>
      <c r="F11" s="37"/>
      <c r="G11" s="22"/>
      <c r="H11" s="22"/>
      <c r="I11" s="22"/>
    </row>
    <row r="12" spans="1:9" ht="15.6" x14ac:dyDescent="0.3">
      <c r="A12" s="37"/>
      <c r="B12" s="37"/>
      <c r="C12" s="38" t="s">
        <v>24</v>
      </c>
      <c r="D12" s="38" t="s">
        <v>25</v>
      </c>
      <c r="E12" s="38" t="s">
        <v>26</v>
      </c>
      <c r="F12" s="38" t="s">
        <v>27</v>
      </c>
      <c r="H12" s="22"/>
      <c r="I12" s="22"/>
    </row>
    <row r="13" spans="1:9" ht="15.6" x14ac:dyDescent="0.3">
      <c r="A13" s="44" t="s">
        <v>81</v>
      </c>
      <c r="B13" s="46"/>
      <c r="C13" s="45">
        <v>180154.15</v>
      </c>
      <c r="D13" s="45">
        <v>16697.599999999999</v>
      </c>
      <c r="E13" s="45">
        <v>32311.78</v>
      </c>
      <c r="F13" s="47">
        <v>32402.880000000001</v>
      </c>
      <c r="H13" s="22"/>
      <c r="I13" s="22"/>
    </row>
    <row r="14" spans="1:9" ht="10.199999999999999" customHeight="1" x14ac:dyDescent="0.3">
      <c r="A14" s="37"/>
      <c r="B14" s="37"/>
      <c r="C14" s="37"/>
      <c r="D14" s="37"/>
      <c r="E14" s="37"/>
      <c r="F14" s="37"/>
      <c r="H14" s="22"/>
      <c r="I14" s="22"/>
    </row>
    <row r="15" spans="1:9" ht="15.6" x14ac:dyDescent="0.3">
      <c r="A15" s="44" t="s">
        <v>82</v>
      </c>
      <c r="B15" s="46"/>
      <c r="C15" s="45">
        <v>185706.13</v>
      </c>
      <c r="D15" s="45">
        <v>7996.91</v>
      </c>
      <c r="E15" s="45">
        <v>29602.32</v>
      </c>
      <c r="F15" s="47">
        <v>29711.7</v>
      </c>
      <c r="H15" s="22"/>
      <c r="I15" s="22"/>
    </row>
    <row r="16" spans="1:9" ht="15.6" x14ac:dyDescent="0.3">
      <c r="A16" s="37"/>
      <c r="B16" s="22"/>
      <c r="C16" s="22"/>
      <c r="D16" s="22"/>
      <c r="E16" s="22"/>
      <c r="F16" s="22"/>
      <c r="G16" s="22"/>
      <c r="H16" s="22"/>
      <c r="I16" s="22"/>
    </row>
    <row r="17" spans="1:9" ht="15.6" x14ac:dyDescent="0.3">
      <c r="A17" s="22"/>
      <c r="B17" s="22"/>
      <c r="C17" s="22"/>
      <c r="D17" s="22"/>
      <c r="E17" s="22"/>
      <c r="F17" s="22"/>
      <c r="G17" s="22"/>
      <c r="H17" s="22"/>
      <c r="I17" s="22"/>
    </row>
    <row r="18" spans="1:9" ht="15.6" x14ac:dyDescent="0.3">
      <c r="A18" s="22"/>
      <c r="B18" s="22"/>
      <c r="C18" s="22"/>
      <c r="D18" s="22"/>
      <c r="E18" s="22"/>
      <c r="F18" s="22"/>
      <c r="G18" s="22"/>
      <c r="H18" s="22"/>
      <c r="I18" s="22"/>
    </row>
    <row r="19" spans="1:9" ht="15.6" x14ac:dyDescent="0.3">
      <c r="A19" s="19" t="s">
        <v>64</v>
      </c>
      <c r="B19" s="22"/>
      <c r="C19" s="22"/>
      <c r="D19" s="108" t="s">
        <v>28</v>
      </c>
      <c r="E19" s="108"/>
      <c r="F19" s="22"/>
      <c r="G19" s="22"/>
      <c r="H19" s="22"/>
      <c r="I19" s="22"/>
    </row>
    <row r="20" spans="1:9" ht="15.6" x14ac:dyDescent="0.3">
      <c r="A20" s="109">
        <v>45808</v>
      </c>
      <c r="B20" s="110"/>
      <c r="C20" s="111"/>
      <c r="D20" s="112">
        <v>2025</v>
      </c>
      <c r="E20" s="112">
        <v>2024</v>
      </c>
      <c r="F20" s="22"/>
      <c r="G20" s="26"/>
      <c r="H20" s="26"/>
      <c r="I20" s="26"/>
    </row>
    <row r="21" spans="1:9" ht="15.6" x14ac:dyDescent="0.3">
      <c r="A21" s="110" t="s">
        <v>31</v>
      </c>
      <c r="B21" s="27"/>
      <c r="C21" s="27"/>
      <c r="D21" s="28">
        <v>13162.22</v>
      </c>
      <c r="E21" s="28">
        <v>221561.22</v>
      </c>
      <c r="F21" s="22"/>
      <c r="G21" s="29" t="s">
        <v>90</v>
      </c>
      <c r="H21" s="22"/>
      <c r="I21" s="22"/>
    </row>
    <row r="22" spans="1:9" ht="15.6" x14ac:dyDescent="0.3">
      <c r="A22" s="110" t="s">
        <v>33</v>
      </c>
      <c r="B22" s="27"/>
      <c r="C22" s="27"/>
      <c r="D22" s="28">
        <v>324547.3</v>
      </c>
      <c r="E22" s="28">
        <v>393527.24</v>
      </c>
      <c r="F22" s="22"/>
      <c r="G22" s="29"/>
      <c r="H22" s="22"/>
      <c r="I22" s="22"/>
    </row>
    <row r="23" spans="1:9" ht="15.6" x14ac:dyDescent="0.3">
      <c r="A23" s="110" t="s">
        <v>30</v>
      </c>
      <c r="B23" s="27"/>
      <c r="C23" s="27"/>
      <c r="D23" s="28">
        <v>66749.73</v>
      </c>
      <c r="E23" s="28">
        <v>66761.95</v>
      </c>
      <c r="F23" s="22"/>
      <c r="G23" s="22"/>
      <c r="H23" s="22"/>
      <c r="I23" s="22"/>
    </row>
    <row r="24" spans="1:9" ht="15.6" x14ac:dyDescent="0.3">
      <c r="A24" s="110" t="s">
        <v>38</v>
      </c>
      <c r="B24" s="27"/>
      <c r="C24" s="113"/>
      <c r="D24" s="28">
        <v>108547.93</v>
      </c>
      <c r="E24" s="28">
        <v>697367.14</v>
      </c>
      <c r="F24" s="22"/>
      <c r="G24" s="22"/>
      <c r="H24" s="22"/>
      <c r="I24" s="22"/>
    </row>
    <row r="25" spans="1:9" ht="15.6" x14ac:dyDescent="0.3">
      <c r="A25" s="110" t="s">
        <v>34</v>
      </c>
      <c r="B25" s="27"/>
      <c r="C25" s="27"/>
      <c r="D25" s="28">
        <v>95950.95</v>
      </c>
      <c r="E25" s="28">
        <v>94710.68</v>
      </c>
      <c r="F25" s="22"/>
      <c r="G25" s="22"/>
      <c r="H25" s="22"/>
      <c r="I25" s="22"/>
    </row>
    <row r="26" spans="1:9" ht="15.6" x14ac:dyDescent="0.3">
      <c r="A26" s="19" t="s">
        <v>29</v>
      </c>
      <c r="B26" s="20"/>
      <c r="C26" s="27"/>
      <c r="D26" s="30">
        <f>SUM(D21:D25)</f>
        <v>608958.12999999989</v>
      </c>
      <c r="E26" s="30">
        <f>SUM(E21:E25)</f>
        <v>1473928.2299999997</v>
      </c>
      <c r="F26" s="22"/>
      <c r="G26" s="22"/>
      <c r="H26" s="22"/>
      <c r="I26" s="22"/>
    </row>
    <row r="27" spans="1:9" ht="15.6" x14ac:dyDescent="0.3">
      <c r="A27" s="19"/>
      <c r="B27" s="20"/>
      <c r="C27" s="21"/>
      <c r="D27" s="21"/>
      <c r="E27" s="21"/>
      <c r="F27" s="22"/>
      <c r="G27" s="22"/>
      <c r="H27" s="22"/>
      <c r="I27" s="22"/>
    </row>
    <row r="28" spans="1:9" ht="15.6" x14ac:dyDescent="0.3">
      <c r="A28" s="22" t="s">
        <v>32</v>
      </c>
      <c r="B28" s="27"/>
      <c r="D28" s="35">
        <v>190824.04</v>
      </c>
      <c r="E28" s="35">
        <v>637031</v>
      </c>
      <c r="F28" s="22"/>
      <c r="G28" s="22"/>
      <c r="H28" s="22"/>
      <c r="I28" s="22"/>
    </row>
    <row r="29" spans="1:9" ht="15.6" x14ac:dyDescent="0.3">
      <c r="A29" s="19" t="s">
        <v>67</v>
      </c>
      <c r="B29" s="20"/>
      <c r="D29" s="30">
        <f>SUM(D28)</f>
        <v>190824.04</v>
      </c>
      <c r="E29" s="30">
        <f>SUM(E28)</f>
        <v>637031</v>
      </c>
      <c r="F29" s="22"/>
      <c r="G29" s="22"/>
      <c r="H29" s="22"/>
      <c r="I29" s="22"/>
    </row>
    <row r="30" spans="1:9" ht="15.6" x14ac:dyDescent="0.3">
      <c r="A30" s="22"/>
      <c r="B30" s="27"/>
      <c r="D30" s="28"/>
      <c r="E30" s="28"/>
      <c r="F30" s="22"/>
      <c r="G30" s="22"/>
      <c r="H30" s="22"/>
      <c r="I30" s="22"/>
    </row>
    <row r="31" spans="1:9" ht="15.6" x14ac:dyDescent="0.3">
      <c r="A31" s="22" t="s">
        <v>62</v>
      </c>
      <c r="B31" s="27"/>
      <c r="C31" s="27"/>
      <c r="D31" s="35">
        <v>3664310.33</v>
      </c>
      <c r="E31" s="35">
        <v>0</v>
      </c>
      <c r="F31" s="22"/>
      <c r="G31" s="29"/>
      <c r="H31" s="22"/>
      <c r="I31" s="22"/>
    </row>
    <row r="32" spans="1:9" ht="15.6" x14ac:dyDescent="0.3">
      <c r="A32" s="32" t="s">
        <v>42</v>
      </c>
      <c r="B32" s="22"/>
      <c r="C32" s="25"/>
      <c r="D32" s="48">
        <v>450130.97</v>
      </c>
      <c r="E32" s="35">
        <v>0</v>
      </c>
      <c r="F32" s="22"/>
      <c r="G32" s="26"/>
      <c r="H32" s="26"/>
      <c r="I32" s="26"/>
    </row>
    <row r="33" spans="1:9" ht="15.6" x14ac:dyDescent="0.3">
      <c r="A33" s="32" t="s">
        <v>55</v>
      </c>
      <c r="B33" s="22"/>
      <c r="C33" s="25"/>
      <c r="D33" s="48">
        <v>83688.11</v>
      </c>
      <c r="E33" s="35">
        <v>0</v>
      </c>
      <c r="F33" s="22"/>
      <c r="G33" s="26"/>
      <c r="H33" s="26"/>
      <c r="I33" s="26"/>
    </row>
    <row r="34" spans="1:9" ht="15.6" x14ac:dyDescent="0.3">
      <c r="A34" s="19" t="s">
        <v>66</v>
      </c>
      <c r="B34" s="20"/>
      <c r="D34" s="30">
        <f>SUM(D31:D33)</f>
        <v>4198129.41</v>
      </c>
      <c r="E34" s="30">
        <f>SUM(E31:E33)</f>
        <v>0</v>
      </c>
      <c r="F34" s="22"/>
      <c r="G34" s="22"/>
      <c r="H34" s="22"/>
      <c r="I34" s="22"/>
    </row>
    <row r="35" spans="1:9" ht="15.6" x14ac:dyDescent="0.3">
      <c r="A35" s="19"/>
      <c r="B35" s="20"/>
      <c r="D35" s="21"/>
      <c r="E35" s="21"/>
      <c r="F35" s="22"/>
      <c r="G35" s="22"/>
      <c r="H35" s="22"/>
      <c r="I35" s="22"/>
    </row>
    <row r="36" spans="1:9" ht="15.6" x14ac:dyDescent="0.3">
      <c r="A36" s="22"/>
      <c r="B36" s="22"/>
      <c r="C36" s="28"/>
      <c r="D36" s="22"/>
      <c r="E36" s="22"/>
      <c r="F36" s="22"/>
      <c r="G36" s="22"/>
      <c r="H36" s="22"/>
      <c r="I36" s="22"/>
    </row>
    <row r="37" spans="1:9" ht="15.6" x14ac:dyDescent="0.3">
      <c r="A37" s="19" t="s">
        <v>43</v>
      </c>
      <c r="B37" s="22"/>
      <c r="C37" s="28"/>
      <c r="D37" s="22"/>
      <c r="E37" s="22"/>
      <c r="F37" s="22"/>
      <c r="G37" s="22"/>
      <c r="H37" s="22"/>
      <c r="I37" s="22"/>
    </row>
    <row r="38" spans="1:9" ht="15.6" x14ac:dyDescent="0.3">
      <c r="A38" s="19" t="s">
        <v>44</v>
      </c>
      <c r="B38" s="22"/>
      <c r="C38" s="28"/>
      <c r="D38" s="22"/>
      <c r="E38" s="22"/>
      <c r="F38" s="22"/>
      <c r="G38" s="22"/>
      <c r="H38" s="22"/>
      <c r="I38" s="22"/>
    </row>
    <row r="39" spans="1:9" ht="15.6" x14ac:dyDescent="0.3">
      <c r="A39" s="22" t="s">
        <v>45</v>
      </c>
      <c r="B39" s="22"/>
      <c r="C39" s="28"/>
      <c r="D39" s="28">
        <v>7000000</v>
      </c>
      <c r="E39" s="22"/>
      <c r="F39" s="22"/>
      <c r="G39" s="22"/>
      <c r="H39" s="22"/>
      <c r="I39" s="22"/>
    </row>
    <row r="40" spans="1:9" ht="15.6" x14ac:dyDescent="0.3">
      <c r="A40" s="22" t="s">
        <v>46</v>
      </c>
      <c r="B40" s="22"/>
      <c r="C40" s="28"/>
      <c r="D40" s="35">
        <v>55500</v>
      </c>
      <c r="E40" s="22"/>
      <c r="F40" s="22"/>
      <c r="G40" s="22"/>
      <c r="H40" s="22"/>
      <c r="I40" s="22"/>
    </row>
    <row r="41" spans="1:9" ht="15.6" x14ac:dyDescent="0.3">
      <c r="A41" s="22" t="s">
        <v>47</v>
      </c>
      <c r="B41" s="22"/>
      <c r="C41" s="28"/>
      <c r="D41" s="30">
        <v>6944500</v>
      </c>
      <c r="E41" s="22"/>
      <c r="F41" s="22"/>
      <c r="G41" s="22"/>
      <c r="H41" s="22"/>
      <c r="I41" s="22"/>
    </row>
    <row r="42" spans="1:9" ht="15.6" x14ac:dyDescent="0.3">
      <c r="A42" s="22"/>
      <c r="B42" s="22"/>
      <c r="C42" s="28"/>
      <c r="D42" s="22"/>
      <c r="E42" s="22"/>
      <c r="F42" s="22"/>
      <c r="G42" s="22"/>
      <c r="H42" s="22"/>
      <c r="I42" s="22"/>
    </row>
    <row r="43" spans="1:9" ht="15.6" x14ac:dyDescent="0.3">
      <c r="A43" s="22" t="s">
        <v>48</v>
      </c>
      <c r="B43" s="22"/>
      <c r="C43" s="28"/>
      <c r="D43" s="28">
        <v>979965.97</v>
      </c>
      <c r="E43" s="22"/>
      <c r="F43" s="22"/>
      <c r="G43" s="22"/>
      <c r="H43" s="22"/>
      <c r="I43" s="22"/>
    </row>
    <row r="44" spans="1:9" ht="15.6" x14ac:dyDescent="0.3">
      <c r="A44" s="22" t="s">
        <v>49</v>
      </c>
      <c r="B44" s="22"/>
      <c r="C44" s="28"/>
      <c r="D44" s="35">
        <v>979965.97</v>
      </c>
      <c r="E44" s="22"/>
      <c r="F44" s="22"/>
      <c r="G44" s="22"/>
      <c r="H44" s="22"/>
      <c r="I44" s="22"/>
    </row>
    <row r="45" spans="1:9" ht="15.6" x14ac:dyDescent="0.3">
      <c r="A45" s="22" t="s">
        <v>50</v>
      </c>
      <c r="B45" s="22"/>
      <c r="C45" s="28"/>
      <c r="D45" s="30">
        <f>D43-D44</f>
        <v>0</v>
      </c>
    </row>
    <row r="46" spans="1:9" ht="15.6" x14ac:dyDescent="0.3">
      <c r="A46" s="22"/>
      <c r="B46" s="22"/>
      <c r="C46" s="28"/>
      <c r="D46" s="28"/>
    </row>
    <row r="47" spans="1:9" ht="15.6" x14ac:dyDescent="0.3">
      <c r="A47" s="22" t="s">
        <v>51</v>
      </c>
      <c r="B47" s="22"/>
      <c r="C47" s="28"/>
      <c r="D47" s="35">
        <v>5964534.0300000003</v>
      </c>
    </row>
    <row r="48" spans="1:9" ht="15.6" x14ac:dyDescent="0.3">
      <c r="A48" s="22" t="s">
        <v>52</v>
      </c>
      <c r="B48" s="22"/>
      <c r="C48" s="28"/>
      <c r="D48" s="28">
        <v>2121230</v>
      </c>
    </row>
    <row r="49" spans="1:4" ht="15.6" x14ac:dyDescent="0.3">
      <c r="A49" s="22" t="s">
        <v>53</v>
      </c>
      <c r="B49" s="22"/>
      <c r="C49" s="28"/>
      <c r="D49" s="35">
        <v>12711.2</v>
      </c>
    </row>
    <row r="50" spans="1:4" ht="15.6" x14ac:dyDescent="0.3">
      <c r="A50" s="22" t="s">
        <v>54</v>
      </c>
      <c r="B50" s="22"/>
      <c r="C50" s="28"/>
      <c r="D50" s="30">
        <f>D47-D48-D49</f>
        <v>3830592.83</v>
      </c>
    </row>
  </sheetData>
  <mergeCells count="1">
    <mergeCell ref="D19:E19"/>
  </mergeCells>
  <pageMargins left="0.7" right="0.7" top="0.75" bottom="0.75" header="0.3" footer="0.3"/>
  <pageSetup scale="7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Fund</vt:lpstr>
      <vt:lpstr>Capital Fund &amp; Bond Debt Svc</vt:lpstr>
      <vt:lpstr>Balances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Kristal Hughes</dc:creator>
  <cp:lastModifiedBy>Kristal Hughes</cp:lastModifiedBy>
  <cp:lastPrinted>2025-06-13T00:17:09Z</cp:lastPrinted>
  <dcterms:created xsi:type="dcterms:W3CDTF">2024-10-13T00:30:54Z</dcterms:created>
  <dcterms:modified xsi:type="dcterms:W3CDTF">2025-06-13T19:20:16Z</dcterms:modified>
</cp:coreProperties>
</file>