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Budget 2026-2027\"/>
    </mc:Choice>
  </mc:AlternateContent>
  <xr:revisionPtr revIDLastSave="0" documentId="13_ncr:1_{0B1936B0-3750-4082-BF45-9F8FAD08A285}" xr6:coauthVersionLast="47" xr6:coauthVersionMax="47" xr10:uidLastSave="{00000000-0000-0000-0000-000000000000}"/>
  <bookViews>
    <workbookView xWindow="28665" yWindow="-60" windowWidth="29070" windowHeight="15750" activeTab="1" xr2:uid="{5A13CA07-103B-4473-9CF8-E99149D6627E}"/>
  </bookViews>
  <sheets>
    <sheet name="3 Yr Top step and actual " sheetId="1" r:id="rId1"/>
    <sheet name="Option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E7" i="2"/>
  <c r="C7" i="2"/>
  <c r="N35" i="1"/>
  <c r="M35" i="1"/>
  <c r="L36" i="1"/>
  <c r="F35" i="1"/>
  <c r="E35" i="1"/>
  <c r="D36" i="1"/>
  <c r="C46" i="2"/>
  <c r="C44" i="2"/>
  <c r="B63" i="2"/>
  <c r="C63" i="2"/>
  <c r="G63" i="2"/>
  <c r="F63" i="2"/>
  <c r="E63" i="2" l="1"/>
  <c r="K21" i="1"/>
  <c r="C31" i="2"/>
  <c r="C29" i="2"/>
  <c r="C25" i="2"/>
  <c r="C16" i="2"/>
  <c r="C14" i="2"/>
  <c r="C2" i="2"/>
  <c r="D43" i="1"/>
  <c r="D24" i="1"/>
  <c r="E24" i="1" s="1"/>
  <c r="F24" i="1" s="1"/>
  <c r="L24" i="1"/>
  <c r="M24" i="1" s="1"/>
  <c r="N24" i="1" s="1"/>
  <c r="D26" i="1"/>
  <c r="D25" i="1"/>
  <c r="E25" i="2"/>
  <c r="C27" i="2" s="1"/>
  <c r="C40" i="2" l="1"/>
  <c r="C42" i="2" s="1"/>
  <c r="C33" i="2"/>
  <c r="C35" i="2" s="1"/>
  <c r="C48" i="2"/>
  <c r="C50" i="2" s="1"/>
  <c r="E10" i="2"/>
  <c r="C12" i="2" s="1"/>
  <c r="C18" i="2" s="1"/>
  <c r="C20" i="2" s="1"/>
  <c r="M39" i="1" l="1"/>
  <c r="N39" i="1" s="1"/>
  <c r="M34" i="1"/>
  <c r="N34" i="1" s="1"/>
  <c r="M33" i="1"/>
  <c r="N33" i="1" s="1"/>
  <c r="M32" i="1"/>
  <c r="N32" i="1" s="1"/>
  <c r="M31" i="1"/>
  <c r="N31" i="1" s="1"/>
  <c r="E39" i="1"/>
  <c r="E34" i="1"/>
  <c r="F34" i="1" s="1"/>
  <c r="E33" i="1"/>
  <c r="F33" i="1" s="1"/>
  <c r="E32" i="1"/>
  <c r="F32" i="1" s="1"/>
  <c r="E31" i="1"/>
  <c r="F31" i="1" s="1"/>
  <c r="L23" i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D23" i="1"/>
  <c r="E23" i="1" s="1"/>
  <c r="F23" i="1" s="1"/>
  <c r="E25" i="1"/>
  <c r="F25" i="1" s="1"/>
  <c r="E26" i="1"/>
  <c r="F26" i="1" s="1"/>
  <c r="D27" i="1"/>
  <c r="E27" i="1" s="1"/>
  <c r="F27" i="1" s="1"/>
  <c r="D28" i="1"/>
  <c r="D21" i="1"/>
  <c r="J29" i="1"/>
  <c r="B29" i="1"/>
  <c r="D17" i="1"/>
  <c r="E11" i="1"/>
  <c r="F11" i="1" s="1"/>
  <c r="E7" i="1"/>
  <c r="F7" i="1" s="1"/>
  <c r="E6" i="1"/>
  <c r="F6" i="1" s="1"/>
  <c r="E4" i="1"/>
  <c r="F4" i="1" s="1"/>
  <c r="E5" i="1"/>
  <c r="F5" i="1" s="1"/>
  <c r="F39" i="1" l="1"/>
  <c r="F43" i="1" s="1"/>
  <c r="E43" i="1"/>
  <c r="D30" i="1"/>
  <c r="D45" i="1" s="1"/>
  <c r="M30" i="1"/>
  <c r="M36" i="1" s="1"/>
  <c r="M43" i="1" s="1"/>
  <c r="N30" i="1"/>
  <c r="N36" i="1" s="1"/>
  <c r="N43" i="1" s="1"/>
  <c r="E21" i="1"/>
  <c r="L30" i="1"/>
  <c r="F17" i="1"/>
  <c r="E17" i="1"/>
  <c r="L43" i="1" l="1"/>
  <c r="L45" i="1" s="1"/>
  <c r="N45" i="1"/>
  <c r="M45" i="1"/>
  <c r="F21" i="1"/>
  <c r="F30" i="1" s="1"/>
  <c r="F36" i="1" s="1"/>
  <c r="F45" i="1" s="1"/>
  <c r="E30" i="1"/>
  <c r="E36" i="1" s="1"/>
  <c r="E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kasey skaar</author>
  </authors>
  <commentList>
    <comment ref="D4" authorId="0" shapeId="0" xr:uid="{E8DAA147-9835-410A-AD91-AA39E5D16BE4}">
      <text>
        <r>
          <rPr>
            <b/>
            <sz val="9"/>
            <color indexed="81"/>
            <rFont val="Tahoma"/>
            <family val="2"/>
          </rPr>
          <t>kasey skaar:</t>
        </r>
        <r>
          <rPr>
            <sz val="9"/>
            <color indexed="81"/>
            <rFont val="Tahoma"/>
            <family val="2"/>
          </rPr>
          <t xml:space="preserve">
  JC Assessor's Office 2026-2027 Property Tax revenue projection. 1,348,528 * 7% Uncollectables = 94,396.96.
1,314,491.41-94,396.96=1,2541321</t>
        </r>
      </text>
    </comment>
    <comment ref="D7" authorId="0" shapeId="0" xr:uid="{B2F4793E-DFB2-4DD1-A286-AF1F8BF934E0}">
      <text>
        <r>
          <rPr>
            <b/>
            <sz val="9"/>
            <color indexed="81"/>
            <rFont val="Tahoma"/>
            <family val="2"/>
          </rPr>
          <t>kasey skaar:</t>
        </r>
        <r>
          <rPr>
            <sz val="9"/>
            <color indexed="81"/>
            <rFont val="Tahoma"/>
            <family val="2"/>
          </rPr>
          <t xml:space="preserve">
Need to recruit more than 300 people</t>
        </r>
      </text>
    </comment>
    <comment ref="L25" authorId="0" shapeId="0" xr:uid="{0242D52A-30ED-45C1-9413-24035A2F9BBD}">
      <text>
        <r>
          <rPr>
            <b/>
            <sz val="9"/>
            <color indexed="81"/>
            <rFont val="Tahoma"/>
            <family val="2"/>
          </rPr>
          <t>kasey skaar:</t>
        </r>
        <r>
          <rPr>
            <sz val="9"/>
            <color indexed="81"/>
            <rFont val="Tahoma"/>
            <family val="2"/>
          </rPr>
          <t xml:space="preserve">
30.14*2080=62691.20/2=31345.60
</t>
        </r>
      </text>
    </comment>
  </commentList>
</comments>
</file>

<file path=xl/sharedStrings.xml><?xml version="1.0" encoding="utf-8"?>
<sst xmlns="http://schemas.openxmlformats.org/spreadsheetml/2006/main" count="174" uniqueCount="101">
  <si>
    <t xml:space="preserve">Revenue </t>
  </si>
  <si>
    <t>Conflagration</t>
  </si>
  <si>
    <t>Interest Earned</t>
  </si>
  <si>
    <t>Current Year Taxes</t>
  </si>
  <si>
    <t>Prior Year Taxes</t>
  </si>
  <si>
    <t>EMS User Fees</t>
  </si>
  <si>
    <t>Pro Med Sales/Fire Med</t>
  </si>
  <si>
    <t>Medicaid GEMT</t>
  </si>
  <si>
    <t>Rental Income</t>
  </si>
  <si>
    <t>MVA/Out of District Billing Fire</t>
  </si>
  <si>
    <t>Contractual Services</t>
  </si>
  <si>
    <t>Sales of Fixed Assets</t>
  </si>
  <si>
    <t>Donations</t>
  </si>
  <si>
    <t>Grants</t>
  </si>
  <si>
    <t>Circle Track, Arena, Military standby</t>
  </si>
  <si>
    <t>FY 2026-2027</t>
  </si>
  <si>
    <t>FY 2027-2028</t>
  </si>
  <si>
    <t>FY 2028-2029</t>
  </si>
  <si>
    <t>Total Resources</t>
  </si>
  <si>
    <t>Beginning Fund Balance</t>
  </si>
  <si>
    <t>Increase per YR</t>
  </si>
  <si>
    <t>P:\Deputy Chief Files Kasey Skaar\Budget</t>
  </si>
  <si>
    <t>Look for other such as PGE, SB 1068</t>
  </si>
  <si>
    <t>EMS Building?</t>
  </si>
  <si>
    <t>Overtime</t>
  </si>
  <si>
    <t>Workers Compensation/SAIF</t>
  </si>
  <si>
    <t>MASA-Air Ambulance Memberships</t>
  </si>
  <si>
    <t>Budgeted by line staff actual step with increase</t>
  </si>
  <si>
    <t>Using personnel loaded HR and OT Rates Excel</t>
  </si>
  <si>
    <t>Budgeted line staff at top step and position</t>
  </si>
  <si>
    <t>FF/EMT</t>
  </si>
  <si>
    <t>#Positions</t>
  </si>
  <si>
    <t xml:space="preserve"> Chief </t>
  </si>
  <si>
    <t>Cost Per.</t>
  </si>
  <si>
    <t>Captains</t>
  </si>
  <si>
    <t>FF/Paramedics</t>
  </si>
  <si>
    <t>Total FTEs</t>
  </si>
  <si>
    <t>Administrative Assistant</t>
  </si>
  <si>
    <t>Total Loaded Wages</t>
  </si>
  <si>
    <t>SDI- Other, Life Ins, S/T Disab</t>
  </si>
  <si>
    <t>Total Personnel</t>
  </si>
  <si>
    <t xml:space="preserve">Total Material and Services </t>
  </si>
  <si>
    <t>Total Expenses</t>
  </si>
  <si>
    <t>Step 5</t>
  </si>
  <si>
    <t>Step 6</t>
  </si>
  <si>
    <t>Average $550 per call* 3200 calls? 1,760,000</t>
  </si>
  <si>
    <t xml:space="preserve">Things to make surethat are budgeted </t>
  </si>
  <si>
    <t>FY-25-26</t>
  </si>
  <si>
    <t>new</t>
  </si>
  <si>
    <t>FY- 26-27</t>
  </si>
  <si>
    <t>Fire &amp; Liability Insurance/SDIS</t>
  </si>
  <si>
    <t>Budgeted</t>
  </si>
  <si>
    <t>Actual</t>
  </si>
  <si>
    <r>
      <t>Outside Contract Services</t>
    </r>
    <r>
      <rPr>
        <b/>
        <sz val="11"/>
        <color theme="1"/>
        <rFont val="Calibri"/>
        <family val="2"/>
        <scheme val="minor"/>
      </rPr>
      <t xml:space="preserve"> EMS-MC</t>
    </r>
  </si>
  <si>
    <t>Ending Fund</t>
  </si>
  <si>
    <t>Expenses</t>
  </si>
  <si>
    <t>Revenue Ideas</t>
  </si>
  <si>
    <t>PGE Contract</t>
  </si>
  <si>
    <t>SB 1068</t>
  </si>
  <si>
    <t>HURD/MURD Public Service Fee</t>
  </si>
  <si>
    <t xml:space="preserve">Budeted total Personnel </t>
  </si>
  <si>
    <t>FTE</t>
  </si>
  <si>
    <t>FY 26-27</t>
  </si>
  <si>
    <t>Average per person</t>
  </si>
  <si>
    <t>Deputy Chief OPS</t>
  </si>
  <si>
    <t xml:space="preserve">Deputy Chief EMS </t>
  </si>
  <si>
    <t>Deputy Chief EMS</t>
  </si>
  <si>
    <t>Billing</t>
  </si>
  <si>
    <t>SDAO Tax Loan Debt</t>
  </si>
  <si>
    <t>25-26 Gross wages</t>
  </si>
  <si>
    <t>Budet Cut 1 admin and 1 line</t>
  </si>
  <si>
    <t>Still budgeting for a chief</t>
  </si>
  <si>
    <t>Average per * 2 FTE</t>
  </si>
  <si>
    <t>Estimated total Resources</t>
  </si>
  <si>
    <t xml:space="preserve">Total Personnel </t>
  </si>
  <si>
    <t>Option 1</t>
  </si>
  <si>
    <t>Option 2</t>
  </si>
  <si>
    <t>Subtract from total Personnel</t>
  </si>
  <si>
    <t>equals new total personnel</t>
  </si>
  <si>
    <t xml:space="preserve">In additions to option 1 </t>
  </si>
  <si>
    <t xml:space="preserve">and not filling two openings </t>
  </si>
  <si>
    <t>Average per * 4 FTE</t>
  </si>
  <si>
    <t>Total FTE</t>
  </si>
  <si>
    <t>January 1 2025</t>
  </si>
  <si>
    <t>Deputy Chief Prevention</t>
  </si>
  <si>
    <t xml:space="preserve">Chief </t>
  </si>
  <si>
    <t>January 1 2026</t>
  </si>
  <si>
    <t>300 people</t>
  </si>
  <si>
    <t>3 chiefs,.5 Admin and 13 Line</t>
  </si>
  <si>
    <t>3 chiefs, .5 admin, 15 line staff</t>
  </si>
  <si>
    <t xml:space="preserve">Admin </t>
  </si>
  <si>
    <t>Line Staff</t>
  </si>
  <si>
    <t>Option 3</t>
  </si>
  <si>
    <t>Not budgeting for a chief</t>
  </si>
  <si>
    <t>Unknown Legal, dispatch, Audit</t>
  </si>
  <si>
    <t>Fire and liability Insurance</t>
  </si>
  <si>
    <t>Paid on Call / Part Time</t>
  </si>
  <si>
    <t>Dispatch</t>
  </si>
  <si>
    <t>AUDIT</t>
  </si>
  <si>
    <t>Legal</t>
  </si>
  <si>
    <t>reserve Authority to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</si>
</sst>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9C0006"/>
      <name val="Calibri"/>
      <family val="2"/>
      <scheme val="minor"/>
    </font>
    <font>
      <b/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1" fillId="2" borderId="0" xfId="1"/>
    <xf numFmtId="164" fontId="1" fillId="2" borderId="0" xfId="1" applyNumberFormat="1"/>
    <xf numFmtId="0" fontId="10" fillId="3" borderId="0" xfId="2" applyFont="1"/>
    <xf numFmtId="164" fontId="10" fillId="3" borderId="0" xfId="2" applyNumberFormat="1" applyFont="1"/>
    <xf numFmtId="0" fontId="11" fillId="4" borderId="0" xfId="3" applyFont="1"/>
    <xf numFmtId="164" fontId="11" fillId="4" borderId="0" xfId="3" applyNumberFormat="1" applyFont="1"/>
    <xf numFmtId="10" fontId="5" fillId="0" borderId="0" xfId="0" applyNumberFormat="1" applyFont="1"/>
    <xf numFmtId="0" fontId="4" fillId="5" borderId="1" xfId="4"/>
    <xf numFmtId="164" fontId="4" fillId="5" borderId="1" xfId="4" applyNumberFormat="1"/>
    <xf numFmtId="9" fontId="0" fillId="0" borderId="0" xfId="0" applyNumberFormat="1" applyAlignment="1">
      <alignment horizontal="center"/>
    </xf>
    <xf numFmtId="164" fontId="0" fillId="6" borderId="0" xfId="0" applyNumberFormat="1" applyFill="1"/>
    <xf numFmtId="0" fontId="1" fillId="2" borderId="0" xfId="1" applyAlignment="1">
      <alignment horizontal="center"/>
    </xf>
    <xf numFmtId="0" fontId="1" fillId="7" borderId="0" xfId="1" applyFill="1"/>
    <xf numFmtId="0" fontId="3" fillId="4" borderId="0" xfId="3"/>
    <xf numFmtId="164" fontId="3" fillId="4" borderId="0" xfId="3" applyNumberFormat="1"/>
    <xf numFmtId="0" fontId="2" fillId="3" borderId="0" xfId="2"/>
    <xf numFmtId="164" fontId="2" fillId="3" borderId="0" xfId="2" applyNumberFormat="1"/>
    <xf numFmtId="0" fontId="1" fillId="7" borderId="0" xfId="1" applyFill="1" applyAlignment="1">
      <alignment horizontal="center"/>
    </xf>
    <xf numFmtId="164" fontId="1" fillId="7" borderId="0" xfId="1" applyNumberFormat="1" applyFill="1"/>
    <xf numFmtId="0" fontId="12" fillId="0" borderId="0" xfId="0" applyFont="1"/>
    <xf numFmtId="0" fontId="12" fillId="8" borderId="0" xfId="0" applyFont="1" applyFill="1"/>
  </cellXfs>
  <cellStyles count="5">
    <cellStyle name="Bad" xfId="2" builtinId="27"/>
    <cellStyle name="Calculation" xfId="4" builtinId="22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4347-987F-426F-B8D4-8863D6C2F66E}">
  <sheetPr>
    <pageSetUpPr fitToPage="1"/>
  </sheetPr>
  <dimension ref="A1:O91"/>
  <sheetViews>
    <sheetView topLeftCell="A40" workbookViewId="0">
      <selection activeCell="M57" sqref="M57"/>
    </sheetView>
  </sheetViews>
  <sheetFormatPr defaultRowHeight="15" x14ac:dyDescent="0.25"/>
  <cols>
    <col min="1" max="1" width="42.85546875" bestFit="1" customWidth="1"/>
    <col min="2" max="2" width="11.85546875" bestFit="1" customWidth="1"/>
    <col min="3" max="3" width="11.140625" bestFit="1" customWidth="1"/>
    <col min="4" max="6" width="13.7109375" bestFit="1" customWidth="1"/>
    <col min="8" max="8" width="16" bestFit="1" customWidth="1"/>
    <col min="9" max="9" width="43.85546875" bestFit="1" customWidth="1"/>
    <col min="11" max="11" width="11.140625" bestFit="1" customWidth="1"/>
    <col min="12" max="14" width="13.7109375" bestFit="1" customWidth="1"/>
  </cols>
  <sheetData>
    <row r="1" spans="1:12" ht="23.25" x14ac:dyDescent="0.35">
      <c r="A1" s="2" t="s">
        <v>0</v>
      </c>
      <c r="B1" s="2"/>
      <c r="C1" s="2"/>
      <c r="D1" s="3" t="s">
        <v>15</v>
      </c>
      <c r="E1" s="3" t="s">
        <v>16</v>
      </c>
      <c r="F1" s="3" t="s">
        <v>17</v>
      </c>
      <c r="H1" s="3" t="s">
        <v>20</v>
      </c>
      <c r="I1" t="s">
        <v>21</v>
      </c>
    </row>
    <row r="2" spans="1:12" x14ac:dyDescent="0.25">
      <c r="A2" t="s">
        <v>19</v>
      </c>
      <c r="D2" s="4">
        <v>0</v>
      </c>
      <c r="E2" s="4">
        <v>0</v>
      </c>
      <c r="F2" s="4">
        <v>0</v>
      </c>
      <c r="H2" s="15">
        <v>0.03</v>
      </c>
    </row>
    <row r="3" spans="1:12" x14ac:dyDescent="0.25">
      <c r="A3" t="s">
        <v>2</v>
      </c>
      <c r="D3" s="4">
        <v>0</v>
      </c>
      <c r="E3" s="4">
        <v>0</v>
      </c>
      <c r="F3" s="4">
        <v>0</v>
      </c>
    </row>
    <row r="4" spans="1:12" x14ac:dyDescent="0.25">
      <c r="A4" t="s">
        <v>3</v>
      </c>
      <c r="D4" s="4">
        <v>1254131</v>
      </c>
      <c r="E4" s="4">
        <f>D4*H2+D4</f>
        <v>1291754.93</v>
      </c>
      <c r="F4" s="4">
        <f>E4*H2+E4</f>
        <v>1330507.5778999999</v>
      </c>
    </row>
    <row r="5" spans="1:12" x14ac:dyDescent="0.25">
      <c r="A5" t="s">
        <v>4</v>
      </c>
      <c r="D5" s="4">
        <v>20000</v>
      </c>
      <c r="E5" s="4">
        <f>D5*H2+D5</f>
        <v>20600</v>
      </c>
      <c r="F5" s="4">
        <f>E5*H2+E5</f>
        <v>21218</v>
      </c>
    </row>
    <row r="6" spans="1:12" x14ac:dyDescent="0.25">
      <c r="A6" t="s">
        <v>5</v>
      </c>
      <c r="D6" s="4">
        <v>2000000</v>
      </c>
      <c r="E6" s="4">
        <f>D6*H2+D6</f>
        <v>2060000</v>
      </c>
      <c r="F6" s="4">
        <f>E6*H2+E6</f>
        <v>2121800</v>
      </c>
      <c r="I6" t="s">
        <v>45</v>
      </c>
    </row>
    <row r="7" spans="1:12" x14ac:dyDescent="0.25">
      <c r="A7" t="s">
        <v>6</v>
      </c>
      <c r="D7" s="19">
        <v>18000</v>
      </c>
      <c r="E7" s="4">
        <f>D7*H2+D7</f>
        <v>18540</v>
      </c>
      <c r="F7" s="4">
        <f>E7*H2+E7</f>
        <v>19096.2</v>
      </c>
      <c r="G7" t="s">
        <v>87</v>
      </c>
    </row>
    <row r="8" spans="1:12" x14ac:dyDescent="0.25">
      <c r="A8" t="s">
        <v>7</v>
      </c>
      <c r="D8" s="4">
        <v>66531</v>
      </c>
      <c r="E8" s="4">
        <v>66531</v>
      </c>
      <c r="F8" s="4">
        <v>66531</v>
      </c>
    </row>
    <row r="9" spans="1:12" x14ac:dyDescent="0.25">
      <c r="A9" t="s">
        <v>8</v>
      </c>
      <c r="D9" s="4">
        <v>17000</v>
      </c>
      <c r="E9" s="4">
        <v>17000</v>
      </c>
      <c r="F9" s="4">
        <v>17000</v>
      </c>
      <c r="L9" t="s">
        <v>69</v>
      </c>
    </row>
    <row r="10" spans="1:12" x14ac:dyDescent="0.25">
      <c r="A10" t="s">
        <v>9</v>
      </c>
      <c r="D10" s="4">
        <v>10000</v>
      </c>
      <c r="E10" s="4">
        <v>10000</v>
      </c>
      <c r="F10" s="4">
        <v>10000</v>
      </c>
      <c r="L10" s="4">
        <v>1669390.8899999997</v>
      </c>
    </row>
    <row r="11" spans="1:12" x14ac:dyDescent="0.25">
      <c r="A11" t="s">
        <v>10</v>
      </c>
      <c r="D11" s="4">
        <v>180000</v>
      </c>
      <c r="E11" s="4">
        <f>D11*H2+D11</f>
        <v>185400</v>
      </c>
      <c r="F11" s="4">
        <f>E11*H2+E11</f>
        <v>190962</v>
      </c>
      <c r="I11" t="s">
        <v>22</v>
      </c>
    </row>
    <row r="12" spans="1:12" x14ac:dyDescent="0.25">
      <c r="A12" t="s">
        <v>1</v>
      </c>
      <c r="D12" s="4">
        <v>0</v>
      </c>
      <c r="E12" s="4">
        <v>0</v>
      </c>
      <c r="F12" s="4">
        <v>0</v>
      </c>
    </row>
    <row r="13" spans="1:12" x14ac:dyDescent="0.25">
      <c r="A13" t="s">
        <v>11</v>
      </c>
      <c r="D13" s="4">
        <v>0</v>
      </c>
      <c r="E13" s="4">
        <v>0</v>
      </c>
      <c r="F13" s="4">
        <v>0</v>
      </c>
      <c r="I13" t="s">
        <v>23</v>
      </c>
    </row>
    <row r="14" spans="1:12" x14ac:dyDescent="0.25">
      <c r="A14" t="s">
        <v>12</v>
      </c>
      <c r="D14" s="4">
        <v>0</v>
      </c>
      <c r="E14" s="4">
        <v>0</v>
      </c>
      <c r="F14" s="4">
        <v>0</v>
      </c>
    </row>
    <row r="15" spans="1:12" x14ac:dyDescent="0.25">
      <c r="A15" t="s">
        <v>13</v>
      </c>
      <c r="D15" s="4">
        <v>0</v>
      </c>
      <c r="E15" s="4">
        <v>0</v>
      </c>
      <c r="F15" s="4">
        <v>0</v>
      </c>
    </row>
    <row r="16" spans="1:12" x14ac:dyDescent="0.25">
      <c r="A16" t="s">
        <v>14</v>
      </c>
      <c r="D16" s="4">
        <v>10000</v>
      </c>
      <c r="E16" s="4">
        <v>10000</v>
      </c>
      <c r="F16" s="4">
        <v>10000</v>
      </c>
    </row>
    <row r="17" spans="1:14" x14ac:dyDescent="0.25">
      <c r="A17" s="9" t="s">
        <v>18</v>
      </c>
      <c r="B17" s="9"/>
      <c r="C17" s="9"/>
      <c r="D17" s="10">
        <f>SUM(D2:D16)</f>
        <v>3575662</v>
      </c>
      <c r="E17" s="10">
        <f t="shared" ref="E17:F17" si="0">SUM(E2:E16)</f>
        <v>3679825.9299999997</v>
      </c>
      <c r="F17" s="10">
        <f t="shared" si="0"/>
        <v>3787114.7779000001</v>
      </c>
    </row>
    <row r="18" spans="1:14" x14ac:dyDescent="0.25">
      <c r="D18" s="4"/>
      <c r="E18" s="4"/>
      <c r="F18" s="4"/>
    </row>
    <row r="19" spans="1:14" x14ac:dyDescent="0.25">
      <c r="A19" s="1" t="s">
        <v>29</v>
      </c>
      <c r="B19" s="1"/>
      <c r="C19" s="1"/>
      <c r="D19" s="4"/>
      <c r="E19" s="4"/>
      <c r="F19" s="4"/>
      <c r="H19" s="1" t="s">
        <v>20</v>
      </c>
      <c r="I19" s="1" t="s">
        <v>27</v>
      </c>
      <c r="L19" t="s">
        <v>43</v>
      </c>
      <c r="M19" t="s">
        <v>44</v>
      </c>
    </row>
    <row r="20" spans="1:14" ht="15.75" x14ac:dyDescent="0.25">
      <c r="A20" s="1" t="s">
        <v>28</v>
      </c>
      <c r="B20" s="6" t="s">
        <v>31</v>
      </c>
      <c r="C20" s="6" t="s">
        <v>33</v>
      </c>
      <c r="D20" s="3" t="s">
        <v>15</v>
      </c>
      <c r="E20" s="3" t="s">
        <v>16</v>
      </c>
      <c r="F20" s="3" t="s">
        <v>17</v>
      </c>
      <c r="H20" s="15">
        <v>0.03</v>
      </c>
      <c r="I20" s="1" t="s">
        <v>28</v>
      </c>
      <c r="J20" s="6" t="s">
        <v>31</v>
      </c>
      <c r="K20" s="6" t="s">
        <v>33</v>
      </c>
      <c r="L20" s="3" t="s">
        <v>15</v>
      </c>
      <c r="M20" s="3" t="s">
        <v>16</v>
      </c>
      <c r="N20" s="3" t="s">
        <v>17</v>
      </c>
    </row>
    <row r="21" spans="1:14" x14ac:dyDescent="0.25">
      <c r="A21" t="s">
        <v>32</v>
      </c>
      <c r="B21" s="5">
        <v>1</v>
      </c>
      <c r="C21" s="4">
        <v>176612</v>
      </c>
      <c r="D21" s="4">
        <f>B21*C21</f>
        <v>176612</v>
      </c>
      <c r="E21" s="4">
        <f>D21*H20+D21</f>
        <v>181910.36</v>
      </c>
      <c r="F21" s="4">
        <f>E21*H20+E21</f>
        <v>187367.67079999999</v>
      </c>
      <c r="I21" t="s">
        <v>32</v>
      </c>
      <c r="J21" s="5">
        <v>1</v>
      </c>
      <c r="K21" s="4">
        <f>176612*J21</f>
        <v>176612</v>
      </c>
      <c r="L21" s="4">
        <v>176612</v>
      </c>
      <c r="M21" s="4">
        <v>176612</v>
      </c>
      <c r="N21" s="4">
        <v>176612</v>
      </c>
    </row>
    <row r="22" spans="1:14" x14ac:dyDescent="0.25">
      <c r="A22" t="s">
        <v>64</v>
      </c>
      <c r="B22" s="5">
        <v>1</v>
      </c>
      <c r="C22" s="4">
        <v>148334</v>
      </c>
      <c r="D22" s="4">
        <v>148334</v>
      </c>
      <c r="E22" s="4">
        <v>148334</v>
      </c>
      <c r="F22" s="4">
        <v>148334</v>
      </c>
      <c r="I22" t="s">
        <v>64</v>
      </c>
      <c r="J22" s="5">
        <v>1</v>
      </c>
      <c r="K22" s="4">
        <v>148334</v>
      </c>
      <c r="L22" s="4">
        <v>148334</v>
      </c>
      <c r="M22" s="4">
        <v>148334</v>
      </c>
      <c r="N22" s="4">
        <v>148334</v>
      </c>
    </row>
    <row r="23" spans="1:14" x14ac:dyDescent="0.25">
      <c r="A23" t="s">
        <v>65</v>
      </c>
      <c r="B23" s="5">
        <v>1</v>
      </c>
      <c r="C23" s="4">
        <v>166444.04</v>
      </c>
      <c r="D23" s="4">
        <f t="shared" ref="D23:D28" si="1">B23*C23</f>
        <v>166444.04</v>
      </c>
      <c r="E23" s="4">
        <f>D23*H20+D23</f>
        <v>171437.36120000001</v>
      </c>
      <c r="F23" s="4">
        <f>E23*H20+E23</f>
        <v>176580.482036</v>
      </c>
      <c r="I23" t="s">
        <v>66</v>
      </c>
      <c r="J23" s="5">
        <v>1</v>
      </c>
      <c r="K23" s="4">
        <v>166444.04</v>
      </c>
      <c r="L23" s="4">
        <f t="shared" ref="L23:L28" si="2">J23*K23</f>
        <v>166444.04</v>
      </c>
      <c r="M23" s="4">
        <v>166444.04</v>
      </c>
      <c r="N23" s="4">
        <v>166444.04</v>
      </c>
    </row>
    <row r="24" spans="1:14" x14ac:dyDescent="0.25">
      <c r="A24" t="s">
        <v>67</v>
      </c>
      <c r="B24" s="5">
        <v>1</v>
      </c>
      <c r="C24" s="4">
        <v>87767</v>
      </c>
      <c r="D24" s="4">
        <f>H2*C24+C24</f>
        <v>90400.01</v>
      </c>
      <c r="E24" s="4">
        <f>D24*H2+D24</f>
        <v>93112.010299999994</v>
      </c>
      <c r="F24" s="4">
        <f>E24*H2+E24</f>
        <v>95905.370608999991</v>
      </c>
      <c r="I24" t="s">
        <v>67</v>
      </c>
      <c r="J24" s="5">
        <v>1</v>
      </c>
      <c r="K24" s="4">
        <v>87767</v>
      </c>
      <c r="L24" s="4">
        <f>K24*H2+K24</f>
        <v>90400.01</v>
      </c>
      <c r="M24" s="4">
        <f>L24*H2+L24</f>
        <v>93112.010299999994</v>
      </c>
      <c r="N24" s="4">
        <f>M24*H2+M24</f>
        <v>95905.370608999991</v>
      </c>
    </row>
    <row r="25" spans="1:14" x14ac:dyDescent="0.25">
      <c r="A25" t="s">
        <v>37</v>
      </c>
      <c r="B25" s="5">
        <v>0.5</v>
      </c>
      <c r="C25" s="4">
        <v>87767</v>
      </c>
      <c r="D25" s="4">
        <f>B25*C25</f>
        <v>43883.5</v>
      </c>
      <c r="E25" s="4">
        <f>D25*H20+D25</f>
        <v>45200.004999999997</v>
      </c>
      <c r="F25" s="4">
        <f>E25*H20+E25</f>
        <v>46556.005149999997</v>
      </c>
      <c r="I25" t="s">
        <v>37</v>
      </c>
      <c r="J25" s="5">
        <v>0.5</v>
      </c>
      <c r="K25" s="4">
        <v>62691.199999999997</v>
      </c>
      <c r="L25" s="4">
        <f t="shared" si="2"/>
        <v>31345.599999999999</v>
      </c>
      <c r="M25" s="4">
        <f>L25*H20+L25</f>
        <v>32285.967999999997</v>
      </c>
      <c r="N25" s="4">
        <f>M25*H20+M25</f>
        <v>33254.547039999998</v>
      </c>
    </row>
    <row r="26" spans="1:14" x14ac:dyDescent="0.25">
      <c r="A26" t="s">
        <v>34</v>
      </c>
      <c r="B26" s="5">
        <v>3</v>
      </c>
      <c r="C26" s="4">
        <v>154877.57</v>
      </c>
      <c r="D26" s="4">
        <f>B26*C26</f>
        <v>464632.71</v>
      </c>
      <c r="E26" s="4">
        <f>(D26*H20+D26)</f>
        <v>478571.69130000001</v>
      </c>
      <c r="F26" s="4">
        <f>E26*H20+E26</f>
        <v>492928.84203900001</v>
      </c>
      <c r="I26" t="s">
        <v>34</v>
      </c>
      <c r="J26" s="5">
        <v>3</v>
      </c>
      <c r="K26" s="4">
        <v>144257.54999999999</v>
      </c>
      <c r="L26" s="4">
        <f t="shared" si="2"/>
        <v>432772.64999999997</v>
      </c>
      <c r="M26" s="4">
        <f>L26*H20+L26</f>
        <v>445755.82949999999</v>
      </c>
      <c r="N26" s="4">
        <f>M26*H20+M26</f>
        <v>459128.50438499998</v>
      </c>
    </row>
    <row r="27" spans="1:14" x14ac:dyDescent="0.25">
      <c r="A27" t="s">
        <v>35</v>
      </c>
      <c r="B27" s="5">
        <v>13</v>
      </c>
      <c r="C27" s="4">
        <v>137849.93</v>
      </c>
      <c r="D27" s="4">
        <f t="shared" si="1"/>
        <v>1792049.0899999999</v>
      </c>
      <c r="E27" s="4">
        <f>D27*H20+D27</f>
        <v>1845810.5626999999</v>
      </c>
      <c r="F27" s="4">
        <f>E27*H20+E27</f>
        <v>1901184.879581</v>
      </c>
      <c r="I27" t="s">
        <v>35</v>
      </c>
      <c r="J27" s="5">
        <v>11</v>
      </c>
      <c r="K27" s="4">
        <v>127729.46</v>
      </c>
      <c r="L27" s="4">
        <f t="shared" si="2"/>
        <v>1405024.06</v>
      </c>
      <c r="M27" s="4">
        <f>L27*H20+L27</f>
        <v>1447174.7818</v>
      </c>
      <c r="N27" s="4">
        <f>M27*H20+M27</f>
        <v>1490590.025254</v>
      </c>
    </row>
    <row r="28" spans="1:14" x14ac:dyDescent="0.25">
      <c r="A28" t="s">
        <v>30</v>
      </c>
      <c r="B28" s="5">
        <v>0</v>
      </c>
      <c r="C28" s="4">
        <v>120860.86</v>
      </c>
      <c r="D28" s="4">
        <f t="shared" si="1"/>
        <v>0</v>
      </c>
      <c r="E28" s="4"/>
      <c r="F28" s="4"/>
      <c r="I28" t="s">
        <v>30</v>
      </c>
      <c r="J28" s="5">
        <v>2</v>
      </c>
      <c r="K28" s="4">
        <v>106891</v>
      </c>
      <c r="L28" s="4">
        <f t="shared" si="2"/>
        <v>213782</v>
      </c>
      <c r="M28" s="4">
        <f>L28*H20+L28</f>
        <v>220195.46</v>
      </c>
      <c r="N28" s="4">
        <f>M28*H20+M28</f>
        <v>226801.32379999998</v>
      </c>
    </row>
    <row r="29" spans="1:14" x14ac:dyDescent="0.25">
      <c r="A29" s="7" t="s">
        <v>36</v>
      </c>
      <c r="B29" s="6">
        <f>SUM(B21:B28)</f>
        <v>20.5</v>
      </c>
      <c r="D29" s="4"/>
      <c r="E29" s="4"/>
      <c r="F29" s="4"/>
      <c r="I29" s="7" t="s">
        <v>36</v>
      </c>
      <c r="J29" s="6">
        <f>SUM(J21:J28)</f>
        <v>20.5</v>
      </c>
    </row>
    <row r="30" spans="1:14" x14ac:dyDescent="0.25">
      <c r="A30" s="7" t="s">
        <v>38</v>
      </c>
      <c r="B30" s="6"/>
      <c r="D30" s="8">
        <f>SUM(D21:D28)</f>
        <v>2882355.3499999996</v>
      </c>
      <c r="E30" s="8">
        <f t="shared" ref="E30:F30" si="3">SUM(E21:E28)</f>
        <v>2964375.9904999998</v>
      </c>
      <c r="F30" s="8">
        <f t="shared" si="3"/>
        <v>3048857.2502149995</v>
      </c>
      <c r="I30" s="7" t="s">
        <v>38</v>
      </c>
      <c r="J30" s="6"/>
      <c r="L30" s="8">
        <f>SUM(L21:L28)</f>
        <v>2664714.3600000003</v>
      </c>
      <c r="M30" s="8">
        <f t="shared" ref="M30:N30" si="4">SUM(M21:M28)</f>
        <v>2729914.0896000001</v>
      </c>
      <c r="N30" s="8">
        <f t="shared" si="4"/>
        <v>2797069.811088</v>
      </c>
    </row>
    <row r="31" spans="1:14" x14ac:dyDescent="0.25">
      <c r="A31" t="s">
        <v>24</v>
      </c>
      <c r="B31" s="6"/>
      <c r="D31" s="4">
        <v>150000</v>
      </c>
      <c r="E31" s="4">
        <f>D31*H20+D31</f>
        <v>154500</v>
      </c>
      <c r="F31" s="4">
        <f>E31*H20+E31</f>
        <v>159135</v>
      </c>
      <c r="I31" t="s">
        <v>24</v>
      </c>
      <c r="J31" s="6"/>
      <c r="L31" s="4">
        <v>150000</v>
      </c>
      <c r="M31" s="4">
        <f>L31*H20+L31</f>
        <v>154500</v>
      </c>
      <c r="N31" s="4">
        <f>M31*H20+M31</f>
        <v>159135</v>
      </c>
    </row>
    <row r="32" spans="1:14" x14ac:dyDescent="0.25">
      <c r="A32" t="s">
        <v>25</v>
      </c>
      <c r="B32" s="5"/>
      <c r="D32" s="4">
        <v>100000</v>
      </c>
      <c r="E32" s="4">
        <f>D32*H20+D32</f>
        <v>103000</v>
      </c>
      <c r="F32" s="4">
        <f>E32*H20+E32</f>
        <v>106090</v>
      </c>
      <c r="I32" t="s">
        <v>25</v>
      </c>
      <c r="J32" s="5"/>
      <c r="L32" s="4">
        <v>100000</v>
      </c>
      <c r="M32" s="4">
        <f>L32*H20+L32</f>
        <v>103000</v>
      </c>
      <c r="N32" s="4">
        <f>M32*H20+M32</f>
        <v>106090</v>
      </c>
    </row>
    <row r="33" spans="1:15" x14ac:dyDescent="0.25">
      <c r="A33" t="s">
        <v>26</v>
      </c>
      <c r="B33" s="5"/>
      <c r="D33" s="4">
        <v>5500</v>
      </c>
      <c r="E33" s="4">
        <f>D33*H20+D33</f>
        <v>5665</v>
      </c>
      <c r="F33" s="4">
        <f>E33*H20+E33</f>
        <v>5834.95</v>
      </c>
      <c r="I33" t="s">
        <v>26</v>
      </c>
      <c r="J33" s="5"/>
      <c r="L33" s="4">
        <v>5500</v>
      </c>
      <c r="M33" s="4">
        <f>L33*H20+L33</f>
        <v>5665</v>
      </c>
      <c r="N33" s="4">
        <f>M33*H20+M33</f>
        <v>5834.95</v>
      </c>
    </row>
    <row r="34" spans="1:15" x14ac:dyDescent="0.25">
      <c r="A34" t="s">
        <v>39</v>
      </c>
      <c r="D34" s="4">
        <v>14000</v>
      </c>
      <c r="E34" s="4">
        <f>D34*H20+D34</f>
        <v>14420</v>
      </c>
      <c r="F34" s="4">
        <f>E34*H20+E34</f>
        <v>14852.6</v>
      </c>
      <c r="I34" t="s">
        <v>39</v>
      </c>
      <c r="L34" s="4">
        <v>14000</v>
      </c>
      <c r="M34" s="4">
        <f>L34*H20+L34</f>
        <v>14420</v>
      </c>
      <c r="N34" s="4">
        <f>M34*H20+M34</f>
        <v>14852.6</v>
      </c>
    </row>
    <row r="35" spans="1:15" x14ac:dyDescent="0.25">
      <c r="A35" t="s">
        <v>96</v>
      </c>
      <c r="D35" s="4">
        <v>100000</v>
      </c>
      <c r="E35" s="4">
        <f>D35*H20+D35</f>
        <v>103000</v>
      </c>
      <c r="F35" s="4">
        <f>E35*H20+E35</f>
        <v>106090</v>
      </c>
      <c r="I35" t="s">
        <v>96</v>
      </c>
      <c r="L35" s="4">
        <v>100000</v>
      </c>
      <c r="M35" s="4">
        <f>L35*H20+L35</f>
        <v>103000</v>
      </c>
      <c r="N35" s="4">
        <f>M35*H20+M35</f>
        <v>106090</v>
      </c>
    </row>
    <row r="36" spans="1:15" x14ac:dyDescent="0.25">
      <c r="A36" s="13" t="s">
        <v>40</v>
      </c>
      <c r="B36" s="13"/>
      <c r="C36" s="13"/>
      <c r="D36" s="14">
        <f>SUM(D30:D35)</f>
        <v>3251855.3499999996</v>
      </c>
      <c r="E36" s="14">
        <f t="shared" ref="E36:F36" si="5">SUM(E30:E34)</f>
        <v>3241960.9904999998</v>
      </c>
      <c r="F36" s="14">
        <f t="shared" si="5"/>
        <v>3334769.8002149998</v>
      </c>
      <c r="G36" s="13"/>
      <c r="H36" s="13"/>
      <c r="I36" s="13" t="s">
        <v>40</v>
      </c>
      <c r="J36" s="13"/>
      <c r="K36" s="13"/>
      <c r="L36" s="14">
        <f>SUM(L30:L35)</f>
        <v>3034214.3600000003</v>
      </c>
      <c r="M36" s="14">
        <f t="shared" ref="M36:N36" si="6">SUM(M30:M34)</f>
        <v>3007499.0896000001</v>
      </c>
      <c r="N36" s="14">
        <f t="shared" si="6"/>
        <v>3082982.3610880002</v>
      </c>
      <c r="O36" s="13"/>
    </row>
    <row r="37" spans="1:15" x14ac:dyDescent="0.25">
      <c r="D37" s="4"/>
      <c r="E37" s="4"/>
      <c r="F37" s="4"/>
    </row>
    <row r="38" spans="1:15" x14ac:dyDescent="0.25">
      <c r="D38" s="4"/>
      <c r="E38" s="4"/>
      <c r="F38" s="4"/>
    </row>
    <row r="39" spans="1:15" x14ac:dyDescent="0.25">
      <c r="A39" s="13" t="s">
        <v>41</v>
      </c>
      <c r="B39" s="13"/>
      <c r="C39" s="13"/>
      <c r="D39" s="14">
        <v>930000</v>
      </c>
      <c r="E39" s="14">
        <f>D39*H20+D39</f>
        <v>957900</v>
      </c>
      <c r="F39" s="14">
        <f>E39*H20+E39</f>
        <v>986637</v>
      </c>
      <c r="G39" s="13"/>
      <c r="H39" s="13"/>
      <c r="I39" s="13" t="s">
        <v>41</v>
      </c>
      <c r="J39" s="13"/>
      <c r="K39" s="13"/>
      <c r="L39" s="14">
        <v>930000</v>
      </c>
      <c r="M39" s="14">
        <f>L39*H20+L39</f>
        <v>957900</v>
      </c>
      <c r="N39" s="14">
        <f>M39*H20+M39</f>
        <v>986637</v>
      </c>
      <c r="O39" s="13"/>
    </row>
    <row r="41" spans="1:15" x14ac:dyDescent="0.25">
      <c r="A41" s="13" t="s">
        <v>68</v>
      </c>
      <c r="B41" s="13"/>
      <c r="C41" s="13"/>
      <c r="D41" s="14">
        <v>300000</v>
      </c>
      <c r="E41" s="14">
        <v>300000</v>
      </c>
      <c r="F41" s="14">
        <v>300000</v>
      </c>
      <c r="G41" s="13"/>
      <c r="H41" s="13"/>
      <c r="I41" s="13" t="s">
        <v>68</v>
      </c>
      <c r="J41" s="13"/>
      <c r="K41" s="13"/>
      <c r="L41" s="14">
        <v>300000</v>
      </c>
      <c r="M41" s="14">
        <v>300000</v>
      </c>
      <c r="N41" s="14">
        <v>300000</v>
      </c>
      <c r="O41" s="13"/>
    </row>
    <row r="42" spans="1:15" x14ac:dyDescent="0.25">
      <c r="D42" s="4"/>
      <c r="E42" s="4"/>
      <c r="F42" s="4"/>
    </row>
    <row r="43" spans="1:15" x14ac:dyDescent="0.25">
      <c r="A43" s="11" t="s">
        <v>42</v>
      </c>
      <c r="B43" s="11"/>
      <c r="C43" s="11"/>
      <c r="D43" s="12">
        <f>D36+D39+D41</f>
        <v>4481855.3499999996</v>
      </c>
      <c r="E43" s="12">
        <f t="shared" ref="E43:F43" si="7">E36+E39+E41</f>
        <v>4499860.9904999994</v>
      </c>
      <c r="F43" s="12">
        <f t="shared" si="7"/>
        <v>4621406.8002150003</v>
      </c>
      <c r="G43" s="11"/>
      <c r="H43" s="11"/>
      <c r="I43" s="11" t="s">
        <v>42</v>
      </c>
      <c r="J43" s="11"/>
      <c r="K43" s="11"/>
      <c r="L43" s="12">
        <f>L36+L39+L41</f>
        <v>4264214.3600000003</v>
      </c>
      <c r="M43" s="12">
        <f t="shared" ref="M43:N43" si="8">M36+M39+M41</f>
        <v>4265399.0896000005</v>
      </c>
      <c r="N43" s="12">
        <f t="shared" si="8"/>
        <v>4369619.3610880002</v>
      </c>
      <c r="O43" s="11"/>
    </row>
    <row r="44" spans="1:15" x14ac:dyDescent="0.25">
      <c r="D44" s="4"/>
      <c r="E44" s="4"/>
      <c r="F44" s="4"/>
    </row>
    <row r="45" spans="1:15" x14ac:dyDescent="0.25">
      <c r="B45" s="16" t="s">
        <v>54</v>
      </c>
      <c r="C45" s="16"/>
      <c r="D45" s="17">
        <f>D17-D43</f>
        <v>-906193.34999999963</v>
      </c>
      <c r="E45" s="17">
        <f>E17-E43</f>
        <v>-820035.06049999967</v>
      </c>
      <c r="F45" s="17">
        <f>F17-F43</f>
        <v>-834292.02231500018</v>
      </c>
      <c r="G45" s="16"/>
      <c r="H45" s="16"/>
      <c r="I45" s="16"/>
      <c r="J45" s="16"/>
      <c r="K45" s="16"/>
      <c r="L45" s="17">
        <f>D17-L43</f>
        <v>-688552.36000000034</v>
      </c>
      <c r="M45" s="17">
        <f>E17-M43</f>
        <v>-585573.15960000083</v>
      </c>
      <c r="N45" s="17">
        <f>F17-N43</f>
        <v>-582504.58318800014</v>
      </c>
      <c r="O45" s="16"/>
    </row>
    <row r="46" spans="1:15" x14ac:dyDescent="0.25">
      <c r="D46" s="4"/>
      <c r="E46" s="4"/>
      <c r="F46" s="4"/>
    </row>
    <row r="47" spans="1:15" x14ac:dyDescent="0.25">
      <c r="A47" s="1" t="s">
        <v>56</v>
      </c>
      <c r="D47" s="4"/>
      <c r="E47" s="4"/>
      <c r="F47" s="4"/>
    </row>
    <row r="48" spans="1:15" x14ac:dyDescent="0.25">
      <c r="A48" t="s">
        <v>57</v>
      </c>
      <c r="B48" s="4">
        <v>100000</v>
      </c>
      <c r="C48" s="4"/>
      <c r="D48" s="4"/>
      <c r="E48" s="4"/>
      <c r="F48" s="4"/>
    </row>
    <row r="49" spans="1:6" x14ac:dyDescent="0.25">
      <c r="A49" t="s">
        <v>58</v>
      </c>
      <c r="B49" s="4"/>
      <c r="C49" s="4"/>
      <c r="D49" s="4"/>
      <c r="E49" s="4"/>
      <c r="F49" s="4"/>
    </row>
    <row r="50" spans="1:6" x14ac:dyDescent="0.25">
      <c r="A50" t="s">
        <v>59</v>
      </c>
      <c r="B50" s="4"/>
      <c r="C50" s="4"/>
      <c r="D50" s="4"/>
      <c r="E50" s="4"/>
      <c r="F50" s="4"/>
    </row>
    <row r="51" spans="1:6" x14ac:dyDescent="0.25">
      <c r="D51" s="4"/>
      <c r="E51" s="4"/>
      <c r="F51" s="4"/>
    </row>
    <row r="52" spans="1:6" x14ac:dyDescent="0.25">
      <c r="D52" s="4"/>
      <c r="E52" s="4"/>
      <c r="F52" s="4"/>
    </row>
    <row r="53" spans="1:6" x14ac:dyDescent="0.25">
      <c r="A53" s="1" t="s">
        <v>55</v>
      </c>
      <c r="B53" s="6" t="s">
        <v>51</v>
      </c>
      <c r="C53" s="6" t="s">
        <v>52</v>
      </c>
      <c r="D53" s="6" t="s">
        <v>48</v>
      </c>
      <c r="E53" s="4"/>
      <c r="F53" s="4"/>
    </row>
    <row r="54" spans="1:6" x14ac:dyDescent="0.25">
      <c r="A54" s="1" t="s">
        <v>46</v>
      </c>
      <c r="B54" s="6" t="s">
        <v>47</v>
      </c>
      <c r="C54" s="6" t="s">
        <v>47</v>
      </c>
      <c r="D54" s="6" t="s">
        <v>49</v>
      </c>
      <c r="E54" s="4"/>
      <c r="F54" s="4"/>
    </row>
    <row r="55" spans="1:6" x14ac:dyDescent="0.25">
      <c r="A55" t="s">
        <v>50</v>
      </c>
      <c r="B55" s="4">
        <v>90000</v>
      </c>
      <c r="C55" s="4">
        <v>87000</v>
      </c>
      <c r="D55" s="4">
        <v>120000</v>
      </c>
      <c r="E55" s="4"/>
      <c r="F55" s="4"/>
    </row>
    <row r="56" spans="1:6" x14ac:dyDescent="0.25">
      <c r="A56" t="s">
        <v>53</v>
      </c>
      <c r="B56" s="4">
        <v>0</v>
      </c>
      <c r="C56" s="4">
        <v>60000</v>
      </c>
      <c r="D56" s="4">
        <v>80000</v>
      </c>
      <c r="E56" s="4"/>
      <c r="F56" s="4"/>
    </row>
    <row r="57" spans="1:6" x14ac:dyDescent="0.25">
      <c r="A57" t="s">
        <v>97</v>
      </c>
      <c r="B57" s="4"/>
      <c r="C57" s="4"/>
      <c r="D57" s="4">
        <v>160000</v>
      </c>
      <c r="E57" s="4"/>
      <c r="F57" s="4"/>
    </row>
    <row r="58" spans="1:6" x14ac:dyDescent="0.25">
      <c r="A58" t="s">
        <v>98</v>
      </c>
      <c r="B58" s="4"/>
      <c r="C58" s="4"/>
      <c r="D58" s="4">
        <v>60</v>
      </c>
      <c r="E58" s="4"/>
      <c r="F58" s="4"/>
    </row>
    <row r="59" spans="1:6" x14ac:dyDescent="0.25">
      <c r="A59" t="s">
        <v>99</v>
      </c>
      <c r="B59" s="4"/>
      <c r="C59" s="4"/>
      <c r="D59" s="4"/>
      <c r="E59" s="4"/>
      <c r="F59" s="4"/>
    </row>
    <row r="60" spans="1:6" x14ac:dyDescent="0.25">
      <c r="B60" s="4"/>
      <c r="C60" s="4"/>
      <c r="D60" s="4"/>
      <c r="E60" s="4"/>
      <c r="F60" s="4"/>
    </row>
    <row r="61" spans="1:6" x14ac:dyDescent="0.25">
      <c r="D61" s="4"/>
      <c r="E61" s="4"/>
      <c r="F61" s="4"/>
    </row>
    <row r="62" spans="1:6" x14ac:dyDescent="0.25">
      <c r="D62" s="4"/>
      <c r="E62" s="4"/>
      <c r="F62" s="4"/>
    </row>
    <row r="63" spans="1:6" x14ac:dyDescent="0.25">
      <c r="D63" s="4"/>
      <c r="E63" s="4"/>
      <c r="F63" s="4"/>
    </row>
    <row r="64" spans="1:6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  <row r="68" spans="4:6" x14ac:dyDescent="0.25">
      <c r="D68" s="4"/>
      <c r="E68" s="4"/>
      <c r="F68" s="4"/>
    </row>
    <row r="69" spans="4:6" x14ac:dyDescent="0.25">
      <c r="D69" s="4"/>
      <c r="E69" s="4"/>
      <c r="F69" s="4"/>
    </row>
    <row r="70" spans="4:6" x14ac:dyDescent="0.25">
      <c r="D70" s="4"/>
      <c r="E70" s="4"/>
      <c r="F70" s="4"/>
    </row>
    <row r="71" spans="4:6" x14ac:dyDescent="0.25">
      <c r="D71" s="4"/>
      <c r="E71" s="4"/>
      <c r="F71" s="4"/>
    </row>
    <row r="72" spans="4:6" x14ac:dyDescent="0.25">
      <c r="D72" s="4"/>
      <c r="E72" s="4"/>
      <c r="F72" s="4"/>
    </row>
    <row r="73" spans="4:6" x14ac:dyDescent="0.25">
      <c r="D73" s="4"/>
      <c r="E73" s="4"/>
      <c r="F73" s="4"/>
    </row>
    <row r="74" spans="4:6" x14ac:dyDescent="0.25">
      <c r="D74" s="4"/>
      <c r="E74" s="4"/>
      <c r="F74" s="4"/>
    </row>
    <row r="75" spans="4:6" x14ac:dyDescent="0.25">
      <c r="D75" s="4"/>
      <c r="E75" s="4"/>
      <c r="F75" s="4"/>
    </row>
    <row r="76" spans="4:6" x14ac:dyDescent="0.25">
      <c r="D76" s="4"/>
      <c r="E76" s="4"/>
      <c r="F76" s="4"/>
    </row>
    <row r="77" spans="4:6" x14ac:dyDescent="0.25">
      <c r="D77" s="4"/>
      <c r="E77" s="4"/>
      <c r="F77" s="4"/>
    </row>
    <row r="78" spans="4:6" x14ac:dyDescent="0.25">
      <c r="D78" s="4"/>
      <c r="E78" s="4"/>
      <c r="F78" s="4"/>
    </row>
    <row r="79" spans="4:6" x14ac:dyDescent="0.25">
      <c r="D79" s="4"/>
      <c r="E79" s="4"/>
      <c r="F79" s="4"/>
    </row>
    <row r="80" spans="4:6" x14ac:dyDescent="0.25">
      <c r="D80" s="4"/>
      <c r="E80" s="4"/>
      <c r="F80" s="4"/>
    </row>
    <row r="81" spans="4:6" x14ac:dyDescent="0.25">
      <c r="D81" s="4"/>
      <c r="E81" s="4"/>
      <c r="F81" s="4"/>
    </row>
    <row r="82" spans="4:6" x14ac:dyDescent="0.25">
      <c r="D82" s="4"/>
      <c r="E82" s="4"/>
      <c r="F82" s="4"/>
    </row>
    <row r="83" spans="4:6" x14ac:dyDescent="0.25">
      <c r="D83" s="4"/>
      <c r="E83" s="4"/>
      <c r="F83" s="4"/>
    </row>
    <row r="84" spans="4:6" x14ac:dyDescent="0.25">
      <c r="D84" s="4"/>
      <c r="E84" s="4"/>
      <c r="F84" s="4"/>
    </row>
    <row r="85" spans="4:6" x14ac:dyDescent="0.25">
      <c r="D85" s="4"/>
      <c r="E85" s="4"/>
      <c r="F85" s="4"/>
    </row>
    <row r="86" spans="4:6" x14ac:dyDescent="0.25">
      <c r="D86" s="4"/>
      <c r="E86" s="4"/>
      <c r="F86" s="4"/>
    </row>
    <row r="87" spans="4:6" x14ac:dyDescent="0.25">
      <c r="D87" s="4"/>
      <c r="E87" s="4"/>
      <c r="F87" s="4"/>
    </row>
    <row r="88" spans="4:6" x14ac:dyDescent="0.25">
      <c r="D88" s="4"/>
      <c r="E88" s="4"/>
      <c r="F88" s="4"/>
    </row>
    <row r="89" spans="4:6" x14ac:dyDescent="0.25">
      <c r="D89" s="4"/>
      <c r="E89" s="4"/>
      <c r="F89" s="4"/>
    </row>
    <row r="90" spans="4:6" x14ac:dyDescent="0.25">
      <c r="D90" s="4"/>
      <c r="E90" s="4"/>
      <c r="F90" s="4"/>
    </row>
    <row r="91" spans="4:6" x14ac:dyDescent="0.25">
      <c r="D91" s="4"/>
      <c r="E91" s="4"/>
      <c r="F91" s="4"/>
    </row>
  </sheetData>
  <pageMargins left="0.7" right="0.7" top="0.75" bottom="0.75" header="0.3" footer="0.3"/>
  <pageSetup paperSize="3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B137-0595-4459-A3EC-18F8389E702A}">
  <sheetPr>
    <pageSetUpPr fitToPage="1"/>
  </sheetPr>
  <dimension ref="A1:G65"/>
  <sheetViews>
    <sheetView tabSelected="1" workbookViewId="0">
      <selection activeCell="L33" sqref="K33:L33"/>
    </sheetView>
  </sheetViews>
  <sheetFormatPr defaultRowHeight="15" x14ac:dyDescent="0.25"/>
  <cols>
    <col min="1" max="1" width="26.7109375" bestFit="1" customWidth="1"/>
    <col min="2" max="2" width="13.7109375" bestFit="1" customWidth="1"/>
    <col min="3" max="3" width="14.85546875" bestFit="1" customWidth="1"/>
    <col min="4" max="4" width="27.5703125" bestFit="1" customWidth="1"/>
    <col min="5" max="5" width="18.5703125" bestFit="1" customWidth="1"/>
    <col min="6" max="7" width="10.140625" bestFit="1" customWidth="1"/>
  </cols>
  <sheetData>
    <row r="1" spans="1:6" x14ac:dyDescent="0.25">
      <c r="A1" s="9" t="s">
        <v>73</v>
      </c>
      <c r="B1" s="9"/>
      <c r="C1" s="20" t="s">
        <v>62</v>
      </c>
      <c r="D1" s="26"/>
    </row>
    <row r="2" spans="1:6" x14ac:dyDescent="0.25">
      <c r="A2" s="21"/>
      <c r="B2" s="21"/>
      <c r="C2" s="10">
        <f>'3 Yr Top step and actual '!D17</f>
        <v>3575662</v>
      </c>
      <c r="D2" s="27"/>
    </row>
    <row r="3" spans="1:6" x14ac:dyDescent="0.25">
      <c r="B3" s="5"/>
      <c r="C3" s="6"/>
      <c r="D3" s="6"/>
      <c r="E3" s="1"/>
    </row>
    <row r="4" spans="1:6" x14ac:dyDescent="0.25">
      <c r="A4" s="1" t="s">
        <v>75</v>
      </c>
      <c r="B4" s="5"/>
      <c r="C4" s="6"/>
      <c r="D4" s="6"/>
      <c r="E4" s="1"/>
    </row>
    <row r="5" spans="1:6" x14ac:dyDescent="0.25">
      <c r="C5" s="18">
        <v>0.03</v>
      </c>
      <c r="D5" s="18"/>
    </row>
    <row r="6" spans="1:6" x14ac:dyDescent="0.25">
      <c r="A6" t="s">
        <v>60</v>
      </c>
      <c r="B6" s="6" t="s">
        <v>61</v>
      </c>
      <c r="C6" s="6" t="s">
        <v>62</v>
      </c>
      <c r="D6" s="6"/>
      <c r="E6" s="1" t="s">
        <v>63</v>
      </c>
      <c r="F6">
        <v>1</v>
      </c>
    </row>
    <row r="7" spans="1:6" x14ac:dyDescent="0.25">
      <c r="B7">
        <v>20.5</v>
      </c>
      <c r="C7" s="4">
        <f>'3 Yr Top step and actual '!L36</f>
        <v>3034214.3600000003</v>
      </c>
      <c r="D7" s="4"/>
      <c r="E7" s="4">
        <f>C7/B7</f>
        <v>148010.45658536587</v>
      </c>
    </row>
    <row r="8" spans="1:6" x14ac:dyDescent="0.25">
      <c r="A8" s="1" t="s">
        <v>70</v>
      </c>
      <c r="B8">
        <v>18.5</v>
      </c>
    </row>
    <row r="9" spans="1:6" x14ac:dyDescent="0.25">
      <c r="E9" s="1" t="s">
        <v>72</v>
      </c>
      <c r="F9">
        <v>2</v>
      </c>
    </row>
    <row r="10" spans="1:6" x14ac:dyDescent="0.25">
      <c r="C10" s="23">
        <f>C7</f>
        <v>3034214.3600000003</v>
      </c>
      <c r="D10" s="22" t="s">
        <v>77</v>
      </c>
      <c r="E10" s="23">
        <f>E7*F9</f>
        <v>296020.91317073174</v>
      </c>
    </row>
    <row r="11" spans="1:6" x14ac:dyDescent="0.25">
      <c r="A11" s="28" t="s">
        <v>71</v>
      </c>
      <c r="C11" s="6" t="s">
        <v>62</v>
      </c>
      <c r="D11" s="22" t="s">
        <v>78</v>
      </c>
    </row>
    <row r="12" spans="1:6" x14ac:dyDescent="0.25">
      <c r="A12" s="13" t="s">
        <v>74</v>
      </c>
      <c r="B12" s="13">
        <v>18.5</v>
      </c>
      <c r="C12" s="14">
        <f>C10-E10</f>
        <v>2738193.4468292687</v>
      </c>
      <c r="D12" t="s">
        <v>89</v>
      </c>
    </row>
    <row r="14" spans="1:6" x14ac:dyDescent="0.25">
      <c r="A14" s="13" t="s">
        <v>41</v>
      </c>
      <c r="B14" s="13"/>
      <c r="C14" s="14">
        <f>'3 Yr Top step and actual '!L39</f>
        <v>930000</v>
      </c>
      <c r="D14" t="s">
        <v>94</v>
      </c>
    </row>
    <row r="15" spans="1:6" x14ac:dyDescent="0.25">
      <c r="D15" t="s">
        <v>95</v>
      </c>
    </row>
    <row r="16" spans="1:6" x14ac:dyDescent="0.25">
      <c r="A16" s="13" t="s">
        <v>68</v>
      </c>
      <c r="B16" s="13"/>
      <c r="C16" s="14">
        <f>'3 Yr Top step and actual '!L41</f>
        <v>300000</v>
      </c>
    </row>
    <row r="18" spans="1:6" x14ac:dyDescent="0.25">
      <c r="A18" s="24" t="s">
        <v>42</v>
      </c>
      <c r="B18" s="24"/>
      <c r="C18" s="25">
        <f>SUM(C12+C14+C16)</f>
        <v>3968193.4468292687</v>
      </c>
    </row>
    <row r="20" spans="1:6" x14ac:dyDescent="0.25">
      <c r="A20" s="16" t="s">
        <v>54</v>
      </c>
      <c r="B20" s="16"/>
      <c r="C20" s="17">
        <f>C2-C18</f>
        <v>-392531.44682926871</v>
      </c>
    </row>
    <row r="22" spans="1:6" x14ac:dyDescent="0.25">
      <c r="A22" s="1" t="s">
        <v>76</v>
      </c>
    </row>
    <row r="23" spans="1:6" x14ac:dyDescent="0.25">
      <c r="A23" s="1" t="s">
        <v>79</v>
      </c>
    </row>
    <row r="24" spans="1:6" x14ac:dyDescent="0.25">
      <c r="A24" s="1" t="s">
        <v>70</v>
      </c>
      <c r="E24" s="1" t="s">
        <v>81</v>
      </c>
      <c r="F24">
        <v>4</v>
      </c>
    </row>
    <row r="25" spans="1:6" x14ac:dyDescent="0.25">
      <c r="A25" s="1" t="s">
        <v>80</v>
      </c>
      <c r="C25" s="23">
        <f>C10</f>
        <v>3034214.3600000003</v>
      </c>
      <c r="D25" s="22" t="s">
        <v>77</v>
      </c>
      <c r="E25" s="23">
        <f>E7*F24</f>
        <v>592041.82634146349</v>
      </c>
    </row>
    <row r="26" spans="1:6" x14ac:dyDescent="0.25">
      <c r="A26" s="28" t="s">
        <v>71</v>
      </c>
      <c r="B26" s="6" t="s">
        <v>61</v>
      </c>
      <c r="C26" s="6" t="s">
        <v>62</v>
      </c>
      <c r="D26" s="22" t="s">
        <v>78</v>
      </c>
    </row>
    <row r="27" spans="1:6" x14ac:dyDescent="0.25">
      <c r="A27" s="13" t="s">
        <v>74</v>
      </c>
      <c r="B27" s="13">
        <v>16.5</v>
      </c>
      <c r="C27" s="14">
        <f>C10-E25</f>
        <v>2442172.5336585371</v>
      </c>
      <c r="D27" t="s">
        <v>88</v>
      </c>
    </row>
    <row r="28" spans="1:6" x14ac:dyDescent="0.25">
      <c r="D28" t="s">
        <v>94</v>
      </c>
    </row>
    <row r="29" spans="1:6" x14ac:dyDescent="0.25">
      <c r="A29" s="13" t="s">
        <v>41</v>
      </c>
      <c r="B29" s="13"/>
      <c r="C29" s="14">
        <f>'3 Yr Top step and actual '!L39</f>
        <v>930000</v>
      </c>
      <c r="D29" t="s">
        <v>95</v>
      </c>
    </row>
    <row r="31" spans="1:6" x14ac:dyDescent="0.25">
      <c r="A31" s="13" t="s">
        <v>68</v>
      </c>
      <c r="B31" s="13"/>
      <c r="C31" s="14">
        <f>'3 Yr Top step and actual '!L41</f>
        <v>300000</v>
      </c>
    </row>
    <row r="33" spans="1:3" x14ac:dyDescent="0.25">
      <c r="A33" s="24" t="s">
        <v>42</v>
      </c>
      <c r="B33" s="24"/>
      <c r="C33" s="25">
        <f>SUM(C27+C29+C31)</f>
        <v>3672172.5336585371</v>
      </c>
    </row>
    <row r="35" spans="1:3" x14ac:dyDescent="0.25">
      <c r="A35" s="16" t="s">
        <v>54</v>
      </c>
      <c r="B35" s="16"/>
      <c r="C35" s="17">
        <f>C2-C33</f>
        <v>-96510.533658537082</v>
      </c>
    </row>
    <row r="37" spans="1:3" x14ac:dyDescent="0.25">
      <c r="A37" s="1" t="s">
        <v>92</v>
      </c>
    </row>
    <row r="38" spans="1:3" x14ac:dyDescent="0.25">
      <c r="A38" s="1" t="s">
        <v>79</v>
      </c>
    </row>
    <row r="39" spans="1:3" x14ac:dyDescent="0.25">
      <c r="A39" s="1" t="s">
        <v>70</v>
      </c>
    </row>
    <row r="40" spans="1:3" x14ac:dyDescent="0.25">
      <c r="A40" s="1" t="s">
        <v>80</v>
      </c>
      <c r="C40" s="23">
        <f>C27</f>
        <v>2442172.5336585371</v>
      </c>
    </row>
    <row r="41" spans="1:3" x14ac:dyDescent="0.25">
      <c r="A41" s="29" t="s">
        <v>93</v>
      </c>
      <c r="B41" s="6" t="s">
        <v>61</v>
      </c>
      <c r="C41" s="6" t="s">
        <v>62</v>
      </c>
    </row>
    <row r="42" spans="1:3" x14ac:dyDescent="0.25">
      <c r="A42" s="13" t="s">
        <v>74</v>
      </c>
      <c r="B42" s="13">
        <v>15.5</v>
      </c>
      <c r="C42" s="14">
        <f>C40-'3 Yr Top step and actual '!L21</f>
        <v>2265560.5336585371</v>
      </c>
    </row>
    <row r="44" spans="1:3" x14ac:dyDescent="0.25">
      <c r="A44" s="13" t="s">
        <v>41</v>
      </c>
      <c r="B44" s="13"/>
      <c r="C44" s="14">
        <f>'3 Yr Top step and actual '!L39</f>
        <v>930000</v>
      </c>
    </row>
    <row r="46" spans="1:3" x14ac:dyDescent="0.25">
      <c r="A46" s="13" t="s">
        <v>68</v>
      </c>
      <c r="B46" s="13"/>
      <c r="C46" s="14">
        <f>'3 Yr Top step and actual '!L41</f>
        <v>300000</v>
      </c>
    </row>
    <row r="48" spans="1:3" x14ac:dyDescent="0.25">
      <c r="A48" s="24" t="s">
        <v>42</v>
      </c>
      <c r="B48" s="24"/>
      <c r="C48" s="25">
        <f>SUM(C42+C44+C46)</f>
        <v>3495560.5336585371</v>
      </c>
    </row>
    <row r="50" spans="1:7" x14ac:dyDescent="0.25">
      <c r="A50" s="16" t="s">
        <v>54</v>
      </c>
      <c r="B50" s="16"/>
      <c r="C50" s="17">
        <f>C2-C48</f>
        <v>80101.466341462918</v>
      </c>
    </row>
    <row r="52" spans="1:7" x14ac:dyDescent="0.25">
      <c r="B52" t="s">
        <v>83</v>
      </c>
      <c r="C52" t="s">
        <v>86</v>
      </c>
      <c r="D52" s="5"/>
      <c r="E52" s="5" t="s">
        <v>75</v>
      </c>
      <c r="F52" s="5" t="s">
        <v>76</v>
      </c>
      <c r="G52" s="5" t="s">
        <v>92</v>
      </c>
    </row>
    <row r="53" spans="1:7" x14ac:dyDescent="0.25">
      <c r="B53" s="6" t="s">
        <v>31</v>
      </c>
      <c r="C53" s="6" t="s">
        <v>31</v>
      </c>
      <c r="D53" s="6"/>
      <c r="E53" s="6" t="s">
        <v>31</v>
      </c>
      <c r="F53" s="6" t="s">
        <v>31</v>
      </c>
      <c r="G53" s="6" t="s">
        <v>31</v>
      </c>
    </row>
    <row r="54" spans="1:7" x14ac:dyDescent="0.25">
      <c r="A54" t="s">
        <v>85</v>
      </c>
      <c r="B54">
        <v>1</v>
      </c>
      <c r="C54">
        <v>1</v>
      </c>
      <c r="D54" s="5" t="s">
        <v>90</v>
      </c>
      <c r="E54">
        <v>3.5</v>
      </c>
      <c r="F54">
        <v>3.5</v>
      </c>
      <c r="G54">
        <v>2.5</v>
      </c>
    </row>
    <row r="55" spans="1:7" x14ac:dyDescent="0.25">
      <c r="A55" t="s">
        <v>64</v>
      </c>
      <c r="B55">
        <v>1</v>
      </c>
      <c r="C55">
        <v>1</v>
      </c>
      <c r="D55" s="5" t="s">
        <v>91</v>
      </c>
      <c r="E55">
        <v>15</v>
      </c>
      <c r="F55">
        <v>13</v>
      </c>
      <c r="G55">
        <v>13</v>
      </c>
    </row>
    <row r="56" spans="1:7" x14ac:dyDescent="0.25">
      <c r="A56" t="s">
        <v>66</v>
      </c>
      <c r="B56">
        <v>1</v>
      </c>
      <c r="C56">
        <v>1</v>
      </c>
    </row>
    <row r="57" spans="1:7" x14ac:dyDescent="0.25">
      <c r="A57" t="s">
        <v>84</v>
      </c>
      <c r="B57">
        <v>1</v>
      </c>
      <c r="C57">
        <v>0</v>
      </c>
    </row>
    <row r="58" spans="1:7" x14ac:dyDescent="0.25">
      <c r="A58" t="s">
        <v>67</v>
      </c>
      <c r="B58">
        <v>1</v>
      </c>
      <c r="C58">
        <v>1</v>
      </c>
    </row>
    <row r="59" spans="1:7" x14ac:dyDescent="0.25">
      <c r="A59" t="s">
        <v>37</v>
      </c>
      <c r="B59">
        <v>1</v>
      </c>
      <c r="C59">
        <v>0.5</v>
      </c>
    </row>
    <row r="60" spans="1:7" x14ac:dyDescent="0.25">
      <c r="A60" t="s">
        <v>34</v>
      </c>
      <c r="B60">
        <v>5</v>
      </c>
      <c r="C60">
        <v>4</v>
      </c>
    </row>
    <row r="61" spans="1:7" x14ac:dyDescent="0.25">
      <c r="A61" t="s">
        <v>35</v>
      </c>
      <c r="B61">
        <v>11</v>
      </c>
      <c r="C61">
        <v>10</v>
      </c>
    </row>
    <row r="62" spans="1:7" x14ac:dyDescent="0.25">
      <c r="A62" t="s">
        <v>30</v>
      </c>
      <c r="B62">
        <v>7</v>
      </c>
      <c r="C62">
        <v>2</v>
      </c>
    </row>
    <row r="63" spans="1:7" x14ac:dyDescent="0.25">
      <c r="A63" s="7" t="s">
        <v>82</v>
      </c>
      <c r="B63">
        <f>SUM(B54:B62)</f>
        <v>29</v>
      </c>
      <c r="C63">
        <f>SUM(C54:C62)</f>
        <v>20.5</v>
      </c>
      <c r="E63">
        <f>SUM(E54:E62)</f>
        <v>18.5</v>
      </c>
      <c r="F63">
        <f>SUM(F54:F62)</f>
        <v>16.5</v>
      </c>
      <c r="G63">
        <f>SUM(G54:G62)</f>
        <v>15.5</v>
      </c>
    </row>
    <row r="65" spans="1:1" x14ac:dyDescent="0.25">
      <c r="A65" t="s">
        <v>100</v>
      </c>
    </row>
  </sheetData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Yr Top step and actual 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kasey skaar</dc:creator>
  <cp:lastModifiedBy>kasey skaar</cp:lastModifiedBy>
  <cp:lastPrinted>2026-01-30T00:42:50Z</cp:lastPrinted>
  <dcterms:created xsi:type="dcterms:W3CDTF">2025-12-08T23:10:44Z</dcterms:created>
  <dcterms:modified xsi:type="dcterms:W3CDTF">2026-02-06T15:36:16Z</dcterms:modified>
</cp:coreProperties>
</file>