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82e074e7cdc7891/Desktop/BTAG/JCFEMS/FY 2025-26 Monthly Financial Reports/7-July 2025/"/>
    </mc:Choice>
  </mc:AlternateContent>
  <xr:revisionPtr revIDLastSave="71" documentId="8_{8171CAFA-C11D-4388-BB76-17C3E3011A70}" xr6:coauthVersionLast="47" xr6:coauthVersionMax="47" xr10:uidLastSave="{6028D679-9173-4EBA-919D-A0B63FFA34E4}"/>
  <bookViews>
    <workbookView xWindow="-108" yWindow="-108" windowWidth="23256" windowHeight="13896" tabRatio="757" activeTab="1" xr2:uid="{CD81B1F5-1E52-4AF4-84BE-3DF2F200DA2E}"/>
  </bookViews>
  <sheets>
    <sheet name="General Fund" sheetId="1" r:id="rId1"/>
    <sheet name="Capital Fund &amp; Bond Debt Svc" sheetId="3" r:id="rId2"/>
    <sheet name="Balanc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30" i="1"/>
  <c r="F31" i="1"/>
  <c r="I31" i="1"/>
  <c r="I11" i="3"/>
  <c r="D36" i="1"/>
  <c r="G38" i="3" l="1"/>
  <c r="G40" i="3" s="1"/>
  <c r="G32" i="3"/>
  <c r="G33" i="3" s="1"/>
  <c r="G19" i="3"/>
  <c r="H19" i="3" s="1"/>
  <c r="G18" i="3"/>
  <c r="G16" i="3"/>
  <c r="H16" i="3" s="1"/>
  <c r="G10" i="3"/>
  <c r="G9" i="3"/>
  <c r="G11" i="3" s="1"/>
  <c r="G41" i="1"/>
  <c r="G42" i="1"/>
  <c r="G43" i="1"/>
  <c r="G44" i="1"/>
  <c r="G45" i="1"/>
  <c r="G46" i="1"/>
  <c r="G47" i="1"/>
  <c r="G48" i="1"/>
  <c r="G49" i="1"/>
  <c r="G50" i="1"/>
  <c r="G51" i="1"/>
  <c r="G40" i="1"/>
  <c r="G35" i="1"/>
  <c r="G34" i="1"/>
  <c r="G29" i="1"/>
  <c r="G30" i="1"/>
  <c r="H30" i="1" s="1"/>
  <c r="G31" i="1"/>
  <c r="G27" i="1"/>
  <c r="G28" i="1"/>
  <c r="G26" i="1"/>
  <c r="G22" i="1"/>
  <c r="G19" i="1"/>
  <c r="G10" i="1"/>
  <c r="D53" i="1"/>
  <c r="E25" i="1"/>
  <c r="E36" i="1" s="1"/>
  <c r="F25" i="1"/>
  <c r="F36" i="1" s="1"/>
  <c r="I20" i="3"/>
  <c r="I23" i="3" s="1"/>
  <c r="I24" i="3" s="1"/>
  <c r="E20" i="3"/>
  <c r="E23" i="3" s="1"/>
  <c r="F23" i="3"/>
  <c r="E11" i="3"/>
  <c r="F11" i="3"/>
  <c r="E33" i="3"/>
  <c r="F33" i="3"/>
  <c r="E40" i="3"/>
  <c r="F40" i="3"/>
  <c r="F53" i="1"/>
  <c r="E53" i="1"/>
  <c r="I25" i="1"/>
  <c r="I36" i="1" s="1"/>
  <c r="E29" i="2"/>
  <c r="D29" i="2"/>
  <c r="E34" i="2"/>
  <c r="D34" i="2"/>
  <c r="D26" i="2"/>
  <c r="D23" i="3"/>
  <c r="D20" i="3"/>
  <c r="D11" i="3"/>
  <c r="H9" i="3"/>
  <c r="I33" i="3"/>
  <c r="I40" i="3"/>
  <c r="D40" i="3"/>
  <c r="D33" i="3"/>
  <c r="H32" i="3" l="1"/>
  <c r="G25" i="1"/>
  <c r="G36" i="1" s="1"/>
  <c r="G20" i="3"/>
  <c r="G23" i="3"/>
  <c r="H23" i="3" s="1"/>
  <c r="F24" i="3"/>
  <c r="F41" i="3"/>
  <c r="E41" i="3"/>
  <c r="E24" i="3"/>
  <c r="H19" i="1"/>
  <c r="E54" i="1"/>
  <c r="F54" i="1"/>
  <c r="H20" i="3"/>
  <c r="H11" i="3"/>
  <c r="H33" i="3"/>
  <c r="H40" i="3"/>
  <c r="D41" i="3"/>
  <c r="G41" i="3"/>
  <c r="G24" i="3" l="1"/>
  <c r="D24" i="3"/>
  <c r="D45" i="2" l="1"/>
  <c r="D50" i="2"/>
  <c r="G53" i="1"/>
  <c r="E26" i="2"/>
  <c r="G54" i="1" l="1"/>
  <c r="H31" i="1"/>
  <c r="H56" i="1" l="1"/>
  <c r="H40" i="1"/>
  <c r="H42" i="1"/>
  <c r="H41" i="1"/>
  <c r="H22" i="1"/>
  <c r="H10" i="1"/>
  <c r="I53" i="1"/>
  <c r="H25" i="1" l="1"/>
  <c r="I54" i="1"/>
  <c r="D54" i="1"/>
  <c r="H53" i="1"/>
  <c r="H13" i="1"/>
  <c r="H54" i="1" l="1"/>
  <c r="H36" i="1"/>
</calcChain>
</file>

<file path=xl/sharedStrings.xml><?xml version="1.0" encoding="utf-8"?>
<sst xmlns="http://schemas.openxmlformats.org/spreadsheetml/2006/main" count="126" uniqueCount="86">
  <si>
    <t>Revenues</t>
  </si>
  <si>
    <t>Property Taxes</t>
  </si>
  <si>
    <t>GEMT</t>
  </si>
  <si>
    <t>Contractual Services</t>
  </si>
  <si>
    <t>OOD Alarms</t>
  </si>
  <si>
    <t>Grants</t>
  </si>
  <si>
    <t>Total YTD Revenues</t>
  </si>
  <si>
    <t>Expenditures</t>
  </si>
  <si>
    <t>Materials &amp; Services</t>
  </si>
  <si>
    <t>Capital Outlay</t>
  </si>
  <si>
    <t>Special Payments</t>
  </si>
  <si>
    <t>Debt Service</t>
  </si>
  <si>
    <t>Transfers</t>
  </si>
  <si>
    <t>Contingency</t>
  </si>
  <si>
    <t>Reserves</t>
  </si>
  <si>
    <t>Total YTD Expenditures</t>
  </si>
  <si>
    <t>Net Revenue Over Expenditures</t>
  </si>
  <si>
    <t>Beginning Fund Balance</t>
  </si>
  <si>
    <t>FINANCIAL DASHBOARD</t>
  </si>
  <si>
    <t>Contracts</t>
  </si>
  <si>
    <t>Circle Track &amp; Arena Standby</t>
  </si>
  <si>
    <t>Conflagration</t>
  </si>
  <si>
    <t>Salary</t>
  </si>
  <si>
    <t>OT</t>
  </si>
  <si>
    <t>Medical</t>
  </si>
  <si>
    <t>PERS</t>
  </si>
  <si>
    <t>Total Cash</t>
  </si>
  <si>
    <t>*3820 - JCF/EMS Checking</t>
  </si>
  <si>
    <t xml:space="preserve"> 664 - Jefferson County RFPD</t>
  </si>
  <si>
    <t xml:space="preserve"> 665 - JeffCo RFPD - Grant Reserve</t>
  </si>
  <si>
    <t>*0960 - "Old" EMS Checking</t>
  </si>
  <si>
    <t>*8106 - "New" EMS Checking</t>
  </si>
  <si>
    <t>Transfers from EMS</t>
  </si>
  <si>
    <t>Personnel Services*</t>
  </si>
  <si>
    <t xml:space="preserve"> 725 - J Cnty EMS/Fire Equipment</t>
  </si>
  <si>
    <t>Property Taxes - Bond</t>
  </si>
  <si>
    <t>General Fund</t>
  </si>
  <si>
    <t xml:space="preserve">667 - J County 2024 Bond </t>
  </si>
  <si>
    <t>Additional Requested Items:</t>
  </si>
  <si>
    <t>Bond Reconciliation Summary</t>
  </si>
  <si>
    <t>Bond Issuance</t>
  </si>
  <si>
    <t>Bond/Bank Fees</t>
  </si>
  <si>
    <t>Net Bond Total:</t>
  </si>
  <si>
    <t>Total Bond Budgeted for Operations:</t>
  </si>
  <si>
    <t>Bond Proceeds Spent to Date Operations:</t>
  </si>
  <si>
    <t>Bond Balance available for Operations:</t>
  </si>
  <si>
    <t>Total Bond Budgeted for Capital:</t>
  </si>
  <si>
    <t>Bond Proceeds Spent to Date Capital:</t>
  </si>
  <si>
    <t>Any Bills Outstanding for Capital Projects:</t>
  </si>
  <si>
    <t>Bond Balance available for Capital Projects:</t>
  </si>
  <si>
    <t>*5670 Bond Checking</t>
  </si>
  <si>
    <t>GO Bond Debt Service</t>
  </si>
  <si>
    <t>Capital Fund</t>
  </si>
  <si>
    <t>Bond Proceeds</t>
  </si>
  <si>
    <t>Seismic Grant</t>
  </si>
  <si>
    <t>Seismic Renovations</t>
  </si>
  <si>
    <t>Building Improvements</t>
  </si>
  <si>
    <t xml:space="preserve"> 666 - J Cnty Fire &amp; EMS Bond</t>
  </si>
  <si>
    <t>Transfer to General Fund</t>
  </si>
  <si>
    <t>Cash Balances - Operations</t>
  </si>
  <si>
    <t xml:space="preserve">Transfer in From Bond </t>
  </si>
  <si>
    <t>Total Bond Accounts</t>
  </si>
  <si>
    <t>Total Reserve Accounts</t>
  </si>
  <si>
    <t>FireMed/ProMed</t>
  </si>
  <si>
    <t>EMS - Other</t>
  </si>
  <si>
    <t>Fire Misc</t>
  </si>
  <si>
    <t>EMS Revenues</t>
  </si>
  <si>
    <t xml:space="preserve">Transfers </t>
  </si>
  <si>
    <t>Other District Revenues</t>
  </si>
  <si>
    <t>Interest</t>
  </si>
  <si>
    <t>EMS User Fees - Current</t>
  </si>
  <si>
    <t>EMS User Fees - Past</t>
  </si>
  <si>
    <t>EMS User Fees</t>
  </si>
  <si>
    <t>2024 FTE - 27</t>
  </si>
  <si>
    <t>July 31, 2025</t>
  </si>
  <si>
    <t>2025/26 Budget</t>
  </si>
  <si>
    <t>Jul 2025-May 2026</t>
  </si>
  <si>
    <t>July 2025</t>
  </si>
  <si>
    <t>2025/26 YTD Actual</t>
  </si>
  <si>
    <t>2024/25 Prior Year</t>
  </si>
  <si>
    <t>8% OF TOTAL BUDGET</t>
  </si>
  <si>
    <t>8% of Budget</t>
  </si>
  <si>
    <t>Personnel Costs - July 2025</t>
  </si>
  <si>
    <t>2025 FTE - 17</t>
  </si>
  <si>
    <t>Total Cash Available for 2025-26</t>
  </si>
  <si>
    <t>2024/25 Prior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</si>
</sst>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26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/>
    <xf numFmtId="164" fontId="2" fillId="0" borderId="1" xfId="1" applyNumberFormat="1" applyFont="1" applyBorder="1"/>
    <xf numFmtId="10" fontId="2" fillId="0" borderId="1" xfId="3" applyNumberFormat="1" applyFont="1" applyBorder="1"/>
    <xf numFmtId="164" fontId="2" fillId="0" borderId="0" xfId="1" applyNumberFormat="1" applyFont="1"/>
    <xf numFmtId="165" fontId="2" fillId="0" borderId="1" xfId="2" applyNumberFormat="1" applyFont="1" applyBorder="1"/>
    <xf numFmtId="165" fontId="2" fillId="0" borderId="1" xfId="0" applyNumberFormat="1" applyFont="1" applyBorder="1"/>
    <xf numFmtId="0" fontId="5" fillId="4" borderId="5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7" fillId="2" borderId="0" xfId="0" applyFont="1" applyFill="1" applyAlignment="1">
      <alignment vertical="center"/>
    </xf>
    <xf numFmtId="165" fontId="2" fillId="0" borderId="0" xfId="2" applyNumberFormat="1" applyFont="1" applyBorder="1"/>
    <xf numFmtId="10" fontId="2" fillId="0" borderId="0" xfId="3" applyNumberFormat="1" applyFont="1" applyBorder="1"/>
    <xf numFmtId="0" fontId="8" fillId="0" borderId="0" xfId="0" applyFont="1"/>
    <xf numFmtId="44" fontId="8" fillId="0" borderId="0" xfId="2" applyFont="1" applyFill="1"/>
    <xf numFmtId="44" fontId="8" fillId="0" borderId="0" xfId="2" applyFont="1" applyFill="1" applyBorder="1"/>
    <xf numFmtId="0" fontId="9" fillId="0" borderId="0" xfId="0" applyFont="1"/>
    <xf numFmtId="0" fontId="2" fillId="0" borderId="4" xfId="0" applyFont="1" applyBorder="1"/>
    <xf numFmtId="165" fontId="2" fillId="0" borderId="1" xfId="2" applyNumberFormat="1" applyFont="1" applyBorder="1" applyAlignment="1">
      <alignment horizontal="center"/>
    </xf>
    <xf numFmtId="166" fontId="8" fillId="0" borderId="0" xfId="0" applyNumberFormat="1" applyFont="1" applyAlignment="1">
      <alignment horizontal="left"/>
    </xf>
    <xf numFmtId="16" fontId="9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9" fillId="0" borderId="0" xfId="2" applyFont="1" applyFill="1"/>
    <xf numFmtId="43" fontId="9" fillId="0" borderId="0" xfId="1" applyFont="1" applyFill="1"/>
    <xf numFmtId="0" fontId="9" fillId="0" borderId="0" xfId="0" applyFont="1" applyAlignment="1">
      <alignment horizontal="right"/>
    </xf>
    <xf numFmtId="44" fontId="8" fillId="6" borderId="5" xfId="2" applyFont="1" applyFill="1" applyBorder="1" applyAlignment="1">
      <alignment horizontal="center"/>
    </xf>
    <xf numFmtId="0" fontId="11" fillId="0" borderId="0" xfId="0" applyFont="1"/>
    <xf numFmtId="166" fontId="9" fillId="0" borderId="0" xfId="0" applyNumberFormat="1" applyFont="1" applyAlignment="1">
      <alignment horizontal="left"/>
    </xf>
    <xf numFmtId="44" fontId="0" fillId="0" borderId="0" xfId="0" applyNumberFormat="1"/>
    <xf numFmtId="44" fontId="2" fillId="0" borderId="0" xfId="0" applyNumberFormat="1" applyFont="1"/>
    <xf numFmtId="43" fontId="9" fillId="5" borderId="0" xfId="1" applyFont="1" applyFill="1"/>
    <xf numFmtId="0" fontId="8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9" fontId="0" fillId="0" borderId="0" xfId="3" applyFont="1"/>
    <xf numFmtId="0" fontId="2" fillId="0" borderId="5" xfId="0" applyFont="1" applyBorder="1"/>
    <xf numFmtId="165" fontId="2" fillId="0" borderId="5" xfId="2" applyNumberFormat="1" applyFont="1" applyBorder="1"/>
    <xf numFmtId="10" fontId="2" fillId="0" borderId="5" xfId="3" applyNumberFormat="1" applyFont="1" applyBorder="1"/>
    <xf numFmtId="165" fontId="2" fillId="0" borderId="5" xfId="2" applyNumberFormat="1" applyFont="1" applyBorder="1" applyAlignment="1">
      <alignment horizontal="center"/>
    </xf>
    <xf numFmtId="0" fontId="9" fillId="5" borderId="3" xfId="0" applyFont="1" applyFill="1" applyBorder="1"/>
    <xf numFmtId="165" fontId="9" fillId="5" borderId="5" xfId="2" applyNumberFormat="1" applyFont="1" applyFill="1" applyBorder="1"/>
    <xf numFmtId="0" fontId="9" fillId="5" borderId="5" xfId="0" applyFont="1" applyFill="1" applyBorder="1"/>
    <xf numFmtId="165" fontId="9" fillId="5" borderId="4" xfId="2" applyNumberFormat="1" applyFont="1" applyFill="1" applyBorder="1"/>
    <xf numFmtId="164" fontId="2" fillId="5" borderId="1" xfId="1" applyNumberFormat="1" applyFont="1" applyFill="1" applyBorder="1"/>
    <xf numFmtId="0" fontId="12" fillId="0" borderId="0" xfId="0" applyFont="1"/>
    <xf numFmtId="0" fontId="2" fillId="0" borderId="7" xfId="0" applyFont="1" applyBorder="1"/>
    <xf numFmtId="0" fontId="2" fillId="0" borderId="8" xfId="0" applyFont="1" applyBorder="1"/>
    <xf numFmtId="0" fontId="6" fillId="0" borderId="0" xfId="0" applyFont="1" applyAlignment="1">
      <alignment horizontal="right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3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3" fillId="2" borderId="22" xfId="0" applyFont="1" applyFill="1" applyBorder="1" applyAlignment="1">
      <alignment horizontal="center" vertical="center" wrapText="1"/>
    </xf>
    <xf numFmtId="0" fontId="0" fillId="0" borderId="23" xfId="0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164" fontId="2" fillId="0" borderId="26" xfId="1" applyNumberFormat="1" applyFont="1" applyBorder="1"/>
    <xf numFmtId="164" fontId="2" fillId="0" borderId="13" xfId="1" applyNumberFormat="1" applyFont="1" applyBorder="1"/>
    <xf numFmtId="164" fontId="6" fillId="5" borderId="23" xfId="1" applyNumberFormat="1" applyFont="1" applyFill="1" applyBorder="1"/>
    <xf numFmtId="164" fontId="2" fillId="5" borderId="24" xfId="1" applyNumberFormat="1" applyFont="1" applyFill="1" applyBorder="1"/>
    <xf numFmtId="165" fontId="2" fillId="0" borderId="27" xfId="2" applyNumberFormat="1" applyFont="1" applyBorder="1"/>
    <xf numFmtId="0" fontId="3" fillId="2" borderId="22" xfId="0" quotePrefix="1" applyFont="1" applyFill="1" applyBorder="1" applyAlignment="1">
      <alignment horizontal="center" vertical="center" wrapText="1"/>
    </xf>
    <xf numFmtId="164" fontId="2" fillId="5" borderId="25" xfId="1" applyNumberFormat="1" applyFont="1" applyFill="1" applyBorder="1"/>
    <xf numFmtId="0" fontId="2" fillId="0" borderId="24" xfId="0" applyFont="1" applyBorder="1"/>
    <xf numFmtId="164" fontId="2" fillId="5" borderId="26" xfId="1" applyNumberFormat="1" applyFont="1" applyFill="1" applyBorder="1"/>
    <xf numFmtId="164" fontId="2" fillId="5" borderId="13" xfId="1" applyNumberFormat="1" applyFont="1" applyFill="1" applyBorder="1"/>
    <xf numFmtId="0" fontId="2" fillId="0" borderId="28" xfId="0" applyFont="1" applyBorder="1"/>
    <xf numFmtId="0" fontId="2" fillId="0" borderId="26" xfId="0" applyFont="1" applyBorder="1"/>
    <xf numFmtId="0" fontId="2" fillId="4" borderId="22" xfId="0" applyFont="1" applyFill="1" applyBorder="1"/>
    <xf numFmtId="0" fontId="2" fillId="0" borderId="23" xfId="0" applyFont="1" applyBorder="1"/>
    <xf numFmtId="164" fontId="2" fillId="0" borderId="23" xfId="1" applyNumberFormat="1" applyFont="1" applyBorder="1"/>
    <xf numFmtId="165" fontId="2" fillId="0" borderId="24" xfId="2" applyNumberFormat="1" applyFont="1" applyBorder="1"/>
    <xf numFmtId="165" fontId="2" fillId="0" borderId="24" xfId="0" applyNumberFormat="1" applyFont="1" applyBorder="1"/>
    <xf numFmtId="165" fontId="2" fillId="0" borderId="26" xfId="2" applyNumberFormat="1" applyFont="1" applyBorder="1"/>
    <xf numFmtId="10" fontId="2" fillId="0" borderId="24" xfId="3" applyNumberFormat="1" applyFont="1" applyBorder="1"/>
    <xf numFmtId="10" fontId="2" fillId="0" borderId="25" xfId="3" applyNumberFormat="1" applyFont="1" applyBorder="1"/>
    <xf numFmtId="10" fontId="2" fillId="0" borderId="13" xfId="3" applyNumberFormat="1" applyFont="1" applyBorder="1"/>
    <xf numFmtId="10" fontId="2" fillId="0" borderId="26" xfId="3" applyNumberFormat="1" applyFont="1" applyBorder="1"/>
    <xf numFmtId="10" fontId="2" fillId="7" borderId="25" xfId="3" applyNumberFormat="1" applyFont="1" applyFill="1" applyBorder="1"/>
    <xf numFmtId="165" fontId="2" fillId="0" borderId="26" xfId="2" applyNumberFormat="1" applyFont="1" applyBorder="1" applyAlignment="1">
      <alignment horizontal="center"/>
    </xf>
    <xf numFmtId="164" fontId="2" fillId="0" borderId="0" xfId="1" applyNumberFormat="1" applyFont="1" applyBorder="1"/>
    <xf numFmtId="164" fontId="2" fillId="5" borderId="0" xfId="1" applyNumberFormat="1" applyFont="1" applyFill="1" applyBorder="1"/>
    <xf numFmtId="43" fontId="9" fillId="0" borderId="0" xfId="1" applyFont="1" applyFill="1" applyBorder="1" applyAlignment="1">
      <alignment horizontal="right"/>
    </xf>
    <xf numFmtId="164" fontId="2" fillId="0" borderId="1" xfId="1" applyNumberFormat="1" applyFont="1" applyFill="1" applyBorder="1"/>
    <xf numFmtId="164" fontId="2" fillId="0" borderId="0" xfId="1" applyNumberFormat="1" applyFont="1" applyFill="1"/>
    <xf numFmtId="165" fontId="2" fillId="0" borderId="1" xfId="2" applyNumberFormat="1" applyFont="1" applyFill="1" applyBorder="1"/>
    <xf numFmtId="10" fontId="2" fillId="0" borderId="1" xfId="3" applyNumberFormat="1" applyFont="1" applyFill="1" applyBorder="1"/>
    <xf numFmtId="1" fontId="2" fillId="0" borderId="28" xfId="0" applyNumberFormat="1" applyFont="1" applyBorder="1"/>
    <xf numFmtId="1" fontId="2" fillId="0" borderId="26" xfId="0" applyNumberFormat="1" applyFont="1" applyBorder="1"/>
    <xf numFmtId="44" fontId="4" fillId="3" borderId="5" xfId="2" applyFont="1" applyFill="1" applyBorder="1" applyAlignment="1">
      <alignment horizontal="center"/>
    </xf>
    <xf numFmtId="44" fontId="4" fillId="3" borderId="6" xfId="2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9" fontId="7" fillId="2" borderId="6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9" fontId="7" fillId="2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22859</xdr:rowOff>
    </xdr:from>
    <xdr:to>
      <xdr:col>2</xdr:col>
      <xdr:colOff>807720</xdr:colOff>
      <xdr:row>4</xdr:row>
      <xdr:rowOff>136482</xdr:rowOff>
    </xdr:to>
    <xdr:pic>
      <xdr:nvPicPr>
        <xdr:cNvPr id="3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532F1D31-6F34-4E4A-6FD9-439B95AF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59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22859</xdr:rowOff>
    </xdr:from>
    <xdr:to>
      <xdr:col>2</xdr:col>
      <xdr:colOff>807720</xdr:colOff>
      <xdr:row>4</xdr:row>
      <xdr:rowOff>136482</xdr:rowOff>
    </xdr:to>
    <xdr:pic>
      <xdr:nvPicPr>
        <xdr:cNvPr id="2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E9B94095-CABC-4EE3-BBBC-C12A58B8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59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1074420</xdr:colOff>
      <xdr:row>0</xdr:row>
      <xdr:rowOff>91440</xdr:rowOff>
    </xdr:from>
    <xdr:to>
      <xdr:col>0</xdr:col>
      <xdr:colOff>2301240</xdr:colOff>
      <xdr:row>5</xdr:row>
      <xdr:rowOff>22183</xdr:rowOff>
    </xdr:to>
    <xdr:pic>
      <xdr:nvPicPr>
        <xdr:cNvPr id="3" name="Picture 1" descr="A logo with a mountain and text&#10;&#10;Description automatically generated">
          <a:extLst>
            <a:ext uri="{FF2B5EF4-FFF2-40B4-BE49-F238E27FC236}">
              <a16:creationId xmlns:a16="http://schemas.microsoft.com/office/drawing/2014/main" id="{9D767127-8FC6-41E4-9968-43CBB580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91440"/>
          <a:ext cx="1226820" cy="84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C9BB-EE72-4952-803B-830CB167B4CA}">
  <sheetPr>
    <pageSetUpPr fitToPage="1"/>
  </sheetPr>
  <dimension ref="A1:J64"/>
  <sheetViews>
    <sheetView topLeftCell="A29" zoomScaleNormal="100" workbookViewId="0">
      <selection activeCell="G57" sqref="G57"/>
    </sheetView>
  </sheetViews>
  <sheetFormatPr defaultRowHeight="14.4" x14ac:dyDescent="0.3"/>
  <cols>
    <col min="1" max="1" width="6.109375" customWidth="1"/>
    <col min="2" max="2" width="5.5546875" customWidth="1"/>
    <col min="3" max="3" width="21.109375" customWidth="1"/>
    <col min="4" max="4" width="13.6640625" customWidth="1"/>
    <col min="5" max="5" width="12.5546875" hidden="1" customWidth="1"/>
    <col min="6" max="6" width="12.6640625" customWidth="1"/>
    <col min="7" max="7" width="13.88671875" customWidth="1"/>
    <col min="8" max="8" width="10.6640625" customWidth="1"/>
    <col min="9" max="9" width="13.88671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2"/>
    </row>
    <row r="2" spans="1:9" x14ac:dyDescent="0.3">
      <c r="A2" s="1"/>
      <c r="B2" s="1"/>
      <c r="C2" s="1"/>
      <c r="D2" s="1"/>
      <c r="E2" s="1"/>
      <c r="F2" s="3" t="s">
        <v>18</v>
      </c>
      <c r="G2" s="1"/>
      <c r="H2" s="1"/>
      <c r="I2" s="1"/>
    </row>
    <row r="3" spans="1:9" x14ac:dyDescent="0.3">
      <c r="A3" s="1"/>
      <c r="B3" s="1"/>
      <c r="C3" s="1"/>
      <c r="D3" s="1"/>
      <c r="E3" s="1"/>
      <c r="F3" s="4" t="s">
        <v>74</v>
      </c>
      <c r="G3" s="1"/>
      <c r="H3" s="1"/>
      <c r="I3" s="1"/>
    </row>
    <row r="4" spans="1:9" x14ac:dyDescent="0.3">
      <c r="A4" s="1"/>
      <c r="B4" s="1"/>
      <c r="C4" s="1"/>
      <c r="D4" s="1"/>
      <c r="E4" s="1"/>
      <c r="F4" s="5" t="s">
        <v>80</v>
      </c>
      <c r="G4" s="1"/>
      <c r="H4" s="1"/>
      <c r="I4" s="1"/>
    </row>
    <row r="5" spans="1:9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21.6" thickBot="1" x14ac:dyDescent="0.45">
      <c r="A6" s="104" t="s">
        <v>36</v>
      </c>
      <c r="B6" s="104"/>
      <c r="C6" s="104"/>
      <c r="D6" s="105"/>
      <c r="E6" s="105"/>
      <c r="F6" s="105"/>
      <c r="G6" s="105"/>
      <c r="H6" s="104"/>
      <c r="I6" s="104"/>
    </row>
    <row r="7" spans="1:9" ht="43.95" customHeight="1" thickBot="1" x14ac:dyDescent="0.35">
      <c r="A7" s="108"/>
      <c r="B7" s="108"/>
      <c r="C7" s="16"/>
      <c r="D7" s="67" t="s">
        <v>75</v>
      </c>
      <c r="E7" s="76" t="s">
        <v>76</v>
      </c>
      <c r="F7" s="76" t="s">
        <v>77</v>
      </c>
      <c r="G7" s="67" t="s">
        <v>78</v>
      </c>
      <c r="H7" s="6" t="s">
        <v>81</v>
      </c>
      <c r="I7" s="6" t="s">
        <v>79</v>
      </c>
    </row>
    <row r="8" spans="1:9" ht="17.399999999999999" x14ac:dyDescent="0.3">
      <c r="A8" s="13" t="s">
        <v>0</v>
      </c>
      <c r="B8" s="15"/>
      <c r="C8" s="15"/>
      <c r="D8" s="83"/>
      <c r="E8" s="83"/>
      <c r="F8" s="83"/>
      <c r="G8" s="83"/>
      <c r="H8" s="83"/>
      <c r="I8" s="83"/>
    </row>
    <row r="9" spans="1:9" x14ac:dyDescent="0.3">
      <c r="A9" s="1"/>
      <c r="B9" s="52" t="s">
        <v>1</v>
      </c>
      <c r="D9" s="68"/>
      <c r="E9" s="68"/>
      <c r="F9" s="68"/>
      <c r="G9" s="68"/>
      <c r="H9" s="68"/>
      <c r="I9" s="68"/>
    </row>
    <row r="10" spans="1:9" x14ac:dyDescent="0.3">
      <c r="A10" s="1"/>
      <c r="B10" s="7" t="s">
        <v>1</v>
      </c>
      <c r="C10" s="61"/>
      <c r="D10" s="69">
        <v>1256760</v>
      </c>
      <c r="E10" s="69">
        <v>0</v>
      </c>
      <c r="F10" s="69">
        <f>10569+4994</f>
        <v>15563</v>
      </c>
      <c r="G10" s="74">
        <f>SUM(E10:F10)</f>
        <v>15563</v>
      </c>
      <c r="H10" s="89">
        <f>G10/D10</f>
        <v>1.2383430408351635E-2</v>
      </c>
      <c r="I10" s="74">
        <v>3299</v>
      </c>
    </row>
    <row r="11" spans="1:9" x14ac:dyDescent="0.3">
      <c r="A11" s="1"/>
    </row>
    <row r="12" spans="1:9" ht="15" thickBot="1" x14ac:dyDescent="0.35">
      <c r="A12" s="1"/>
      <c r="B12" s="52" t="s">
        <v>66</v>
      </c>
    </row>
    <row r="13" spans="1:9" hidden="1" x14ac:dyDescent="0.3">
      <c r="A13" s="1"/>
      <c r="B13" s="53" t="s">
        <v>70</v>
      </c>
      <c r="C13" s="62"/>
      <c r="D13" s="70">
        <v>2891000</v>
      </c>
      <c r="E13" s="77">
        <v>489389</v>
      </c>
      <c r="F13" s="77">
        <v>69870</v>
      </c>
      <c r="G13" s="77">
        <v>1311141</v>
      </c>
      <c r="H13" s="90">
        <f>G13/D13</f>
        <v>0.45352507782774126</v>
      </c>
      <c r="I13" s="77">
        <v>100298.83</v>
      </c>
    </row>
    <row r="14" spans="1:9" hidden="1" x14ac:dyDescent="0.3">
      <c r="A14" s="1"/>
      <c r="B14" s="57" t="s">
        <v>71</v>
      </c>
      <c r="C14" s="43"/>
      <c r="D14" s="69">
        <v>0</v>
      </c>
      <c r="E14" s="69">
        <v>3485</v>
      </c>
      <c r="F14" s="69">
        <v>229</v>
      </c>
      <c r="G14" s="74">
        <v>5624</v>
      </c>
      <c r="H14" s="69">
        <v>0</v>
      </c>
      <c r="I14" s="74"/>
    </row>
    <row r="15" spans="1:9" hidden="1" x14ac:dyDescent="0.3">
      <c r="A15" s="1"/>
      <c r="B15" s="57" t="s">
        <v>63</v>
      </c>
      <c r="C15" s="43"/>
      <c r="D15" s="69">
        <v>0</v>
      </c>
      <c r="E15" s="69">
        <v>4200</v>
      </c>
      <c r="F15" s="69">
        <v>1140</v>
      </c>
      <c r="G15" s="74">
        <v>12840</v>
      </c>
      <c r="H15" s="69">
        <v>0</v>
      </c>
      <c r="I15" s="74">
        <v>6770</v>
      </c>
    </row>
    <row r="16" spans="1:9" hidden="1" x14ac:dyDescent="0.3">
      <c r="A16" s="1"/>
      <c r="B16" s="57" t="s">
        <v>64</v>
      </c>
      <c r="C16" s="43"/>
      <c r="D16" s="69">
        <v>0</v>
      </c>
      <c r="E16" s="69">
        <v>5</v>
      </c>
      <c r="F16" s="69">
        <v>31</v>
      </c>
      <c r="G16" s="74">
        <v>178</v>
      </c>
      <c r="H16" s="69">
        <v>0</v>
      </c>
      <c r="I16" s="74"/>
    </row>
    <row r="17" spans="1:9" ht="15" hidden="1" thickBot="1" x14ac:dyDescent="0.35">
      <c r="A17" s="1"/>
      <c r="B17" s="106" t="s">
        <v>2</v>
      </c>
      <c r="C17" s="107"/>
      <c r="D17" s="71">
        <v>200000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</row>
    <row r="18" spans="1:9" ht="15" hidden="1" thickBot="1" x14ac:dyDescent="0.35">
      <c r="A18" s="1"/>
      <c r="B18" s="3"/>
      <c r="C18" s="3"/>
      <c r="D18" s="95"/>
      <c r="E18" s="96"/>
      <c r="F18" s="96"/>
      <c r="G18" s="96"/>
      <c r="H18" s="96"/>
      <c r="I18" s="96"/>
    </row>
    <row r="19" spans="1:9" ht="15" thickBot="1" x14ac:dyDescent="0.35">
      <c r="B19" s="109" t="s">
        <v>72</v>
      </c>
      <c r="C19" s="110"/>
      <c r="D19" s="72">
        <v>1840531</v>
      </c>
      <c r="E19" s="80">
        <v>0</v>
      </c>
      <c r="F19" s="80">
        <v>65497</v>
      </c>
      <c r="G19" s="80">
        <f>SUM(E19:F19)</f>
        <v>65497</v>
      </c>
      <c r="H19" s="91">
        <f>G19/D19</f>
        <v>3.5585926018089346E-2</v>
      </c>
      <c r="I19" s="80">
        <v>8093</v>
      </c>
    </row>
    <row r="20" spans="1:9" x14ac:dyDescent="0.3">
      <c r="B20" s="95"/>
      <c r="C20" s="95"/>
      <c r="D20" s="95"/>
      <c r="E20" s="96"/>
      <c r="F20" s="96"/>
      <c r="G20" s="96"/>
      <c r="H20" s="18"/>
      <c r="I20" s="96"/>
    </row>
    <row r="21" spans="1:9" ht="15" thickBot="1" x14ac:dyDescent="0.35">
      <c r="B21" s="52" t="s">
        <v>5</v>
      </c>
    </row>
    <row r="22" spans="1:9" ht="15" thickBot="1" x14ac:dyDescent="0.35">
      <c r="A22" s="1"/>
      <c r="B22" s="109" t="s">
        <v>5</v>
      </c>
      <c r="C22" s="110"/>
      <c r="D22" s="72">
        <v>224921</v>
      </c>
      <c r="E22" s="80">
        <v>0</v>
      </c>
      <c r="F22" s="80">
        <v>0</v>
      </c>
      <c r="G22" s="80">
        <f>SUM(E22:F22)</f>
        <v>0</v>
      </c>
      <c r="H22" s="91">
        <f>G22/D22</f>
        <v>0</v>
      </c>
      <c r="I22" s="80">
        <v>70448</v>
      </c>
    </row>
    <row r="24" spans="1:9" ht="15" thickBot="1" x14ac:dyDescent="0.35">
      <c r="B24" s="52" t="s">
        <v>68</v>
      </c>
    </row>
    <row r="25" spans="1:9" x14ac:dyDescent="0.3">
      <c r="A25" s="1"/>
      <c r="B25" s="53" t="s">
        <v>3</v>
      </c>
      <c r="C25" s="62"/>
      <c r="D25" s="70">
        <v>454757</v>
      </c>
      <c r="E25" s="77">
        <f t="shared" ref="E25:F25" si="0">SUM(E26:E28)</f>
        <v>0</v>
      </c>
      <c r="F25" s="77">
        <f t="shared" si="0"/>
        <v>8588</v>
      </c>
      <c r="G25" s="77">
        <f>SUM(G26:G28)</f>
        <v>8588</v>
      </c>
      <c r="H25" s="90">
        <f>G25/D25</f>
        <v>1.8884811008956431E-2</v>
      </c>
      <c r="I25" s="77">
        <f>SUM(I26:I28)</f>
        <v>37759</v>
      </c>
    </row>
    <row r="26" spans="1:9" x14ac:dyDescent="0.3">
      <c r="A26" s="1"/>
      <c r="B26" s="54"/>
      <c r="C26" s="55" t="s">
        <v>19</v>
      </c>
      <c r="D26" s="73">
        <v>303348</v>
      </c>
      <c r="E26" s="73">
        <v>0</v>
      </c>
      <c r="F26" s="73">
        <v>6094</v>
      </c>
      <c r="G26" s="73">
        <f>SUM(E26:F26)</f>
        <v>6094</v>
      </c>
      <c r="H26" s="73"/>
      <c r="I26" s="73">
        <v>7556</v>
      </c>
    </row>
    <row r="27" spans="1:9" x14ac:dyDescent="0.3">
      <c r="A27" s="1"/>
      <c r="B27" s="54"/>
      <c r="C27" s="55" t="s">
        <v>20</v>
      </c>
      <c r="D27" s="73">
        <v>10000</v>
      </c>
      <c r="E27" s="73">
        <v>0</v>
      </c>
      <c r="F27" s="73">
        <v>2494</v>
      </c>
      <c r="G27" s="73">
        <f t="shared" ref="G27:G31" si="1">SUM(E27:F27)</f>
        <v>2494</v>
      </c>
      <c r="H27" s="73"/>
      <c r="I27" s="73">
        <v>3100</v>
      </c>
    </row>
    <row r="28" spans="1:9" x14ac:dyDescent="0.3">
      <c r="A28" s="1"/>
      <c r="B28" s="54"/>
      <c r="C28" s="55" t="s">
        <v>21</v>
      </c>
      <c r="D28" s="73">
        <v>141409</v>
      </c>
      <c r="E28" s="73">
        <v>0</v>
      </c>
      <c r="F28" s="73"/>
      <c r="G28" s="73">
        <f t="shared" si="1"/>
        <v>0</v>
      </c>
      <c r="H28" s="73"/>
      <c r="I28" s="73">
        <v>27103</v>
      </c>
    </row>
    <row r="29" spans="1:9" x14ac:dyDescent="0.3">
      <c r="A29" s="1"/>
      <c r="B29" s="56" t="s">
        <v>4</v>
      </c>
      <c r="C29" s="61"/>
      <c r="D29" s="69">
        <v>15000</v>
      </c>
      <c r="E29" s="74">
        <v>0</v>
      </c>
      <c r="F29" s="74">
        <v>171</v>
      </c>
      <c r="G29" s="74">
        <f t="shared" si="1"/>
        <v>171</v>
      </c>
      <c r="H29" s="74">
        <v>0</v>
      </c>
      <c r="I29" s="74">
        <v>0</v>
      </c>
    </row>
    <row r="30" spans="1:9" ht="15" thickBot="1" x14ac:dyDescent="0.35">
      <c r="A30" s="1"/>
      <c r="B30" s="58" t="s">
        <v>69</v>
      </c>
      <c r="C30" s="63"/>
      <c r="D30" s="74">
        <v>35000</v>
      </c>
      <c r="E30" s="81">
        <v>0</v>
      </c>
      <c r="F30" s="102">
        <f>-649+1352</f>
        <v>703</v>
      </c>
      <c r="G30" s="81">
        <f t="shared" si="1"/>
        <v>703</v>
      </c>
      <c r="H30" s="92">
        <f>G30/D30</f>
        <v>2.0085714285714287E-2</v>
      </c>
      <c r="I30" s="74">
        <v>2646</v>
      </c>
    </row>
    <row r="31" spans="1:9" ht="15" thickBot="1" x14ac:dyDescent="0.35">
      <c r="A31" s="1"/>
      <c r="B31" s="106" t="s">
        <v>65</v>
      </c>
      <c r="C31" s="107"/>
      <c r="D31" s="71">
        <v>45500</v>
      </c>
      <c r="E31" s="82">
        <v>0</v>
      </c>
      <c r="F31" s="103">
        <f>17000+1006+100+171+1026</f>
        <v>19303</v>
      </c>
      <c r="G31" s="82">
        <f t="shared" si="1"/>
        <v>19303</v>
      </c>
      <c r="H31" s="92">
        <f>G31/D31</f>
        <v>0.42424175824175825</v>
      </c>
      <c r="I31" s="79">
        <f>2932+4051+1678</f>
        <v>8661</v>
      </c>
    </row>
    <row r="33" spans="1:10" ht="15" thickBot="1" x14ac:dyDescent="0.35">
      <c r="B33" s="52" t="s">
        <v>67</v>
      </c>
    </row>
    <row r="34" spans="1:10" x14ac:dyDescent="0.3">
      <c r="A34" s="1"/>
      <c r="B34" s="59" t="s">
        <v>32</v>
      </c>
      <c r="C34" s="64"/>
      <c r="D34" s="70">
        <v>330000</v>
      </c>
      <c r="E34" s="77">
        <v>0</v>
      </c>
      <c r="F34" s="77">
        <v>0</v>
      </c>
      <c r="G34" s="77">
        <f t="shared" ref="G34:G35" si="2">SUM(E34:F34)</f>
        <v>0</v>
      </c>
      <c r="H34" s="93"/>
      <c r="I34" s="77">
        <v>0</v>
      </c>
    </row>
    <row r="35" spans="1:10" ht="15" thickBot="1" x14ac:dyDescent="0.35">
      <c r="A35" s="1"/>
      <c r="B35" s="60" t="s">
        <v>60</v>
      </c>
      <c r="C35" s="65"/>
      <c r="D35" s="71">
        <v>0</v>
      </c>
      <c r="E35" s="79">
        <v>0</v>
      </c>
      <c r="F35" s="79">
        <v>0</v>
      </c>
      <c r="G35" s="79">
        <f t="shared" si="2"/>
        <v>0</v>
      </c>
      <c r="H35" s="92">
        <v>1</v>
      </c>
      <c r="I35" s="71">
        <v>0</v>
      </c>
    </row>
    <row r="36" spans="1:10" ht="15" thickBot="1" x14ac:dyDescent="0.35">
      <c r="A36" s="1"/>
      <c r="B36" s="1"/>
      <c r="C36" s="66" t="s">
        <v>6</v>
      </c>
      <c r="D36" s="75">
        <f>D31+D30+D25+D22+D19+D10+D29</f>
        <v>3872469</v>
      </c>
      <c r="E36" s="75">
        <f>E31+E30+E25+E22+E19+E10</f>
        <v>0</v>
      </c>
      <c r="F36" s="75">
        <f t="shared" ref="F36:G36" si="3">F31+F30+F25+F22+F19+F10</f>
        <v>109654</v>
      </c>
      <c r="G36" s="75">
        <f t="shared" si="3"/>
        <v>109654</v>
      </c>
      <c r="H36" s="92">
        <f>G36/D36</f>
        <v>2.83163015636794E-2</v>
      </c>
      <c r="I36" s="75">
        <f>I31+I30+I25+I22+I19+I10+I29+I35</f>
        <v>130906</v>
      </c>
    </row>
    <row r="37" spans="1:10" x14ac:dyDescent="0.3">
      <c r="A37" s="1"/>
      <c r="B37" s="33"/>
      <c r="C37" s="1"/>
      <c r="D37" s="1"/>
      <c r="E37" s="1"/>
      <c r="F37" s="1"/>
      <c r="G37" s="1"/>
      <c r="H37" s="1"/>
      <c r="I37" s="1"/>
      <c r="J37" s="1"/>
    </row>
    <row r="38" spans="1:10" ht="15" thickBo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7.6" x14ac:dyDescent="0.3">
      <c r="A39" s="13" t="s">
        <v>7</v>
      </c>
      <c r="B39" s="14"/>
      <c r="C39" s="14"/>
      <c r="D39" s="67" t="s">
        <v>75</v>
      </c>
      <c r="E39" s="76" t="s">
        <v>76</v>
      </c>
      <c r="F39" s="76" t="s">
        <v>77</v>
      </c>
      <c r="G39" s="67" t="s">
        <v>78</v>
      </c>
      <c r="H39" s="6" t="s">
        <v>81</v>
      </c>
      <c r="I39" s="6" t="s">
        <v>79</v>
      </c>
    </row>
    <row r="40" spans="1:10" x14ac:dyDescent="0.3">
      <c r="A40" s="1"/>
      <c r="B40" s="7" t="s">
        <v>33</v>
      </c>
      <c r="C40" s="61"/>
      <c r="D40" s="69">
        <v>2868454</v>
      </c>
      <c r="E40" s="74">
        <v>0</v>
      </c>
      <c r="F40" s="69">
        <v>392132</v>
      </c>
      <c r="G40" s="74">
        <f t="shared" ref="G40:G51" si="4">SUM(E40:F40)</f>
        <v>392132</v>
      </c>
      <c r="H40" s="89">
        <f>G40/D40</f>
        <v>0.1367049985811172</v>
      </c>
      <c r="I40" s="74">
        <v>441867.75</v>
      </c>
    </row>
    <row r="41" spans="1:10" x14ac:dyDescent="0.3">
      <c r="A41" s="1"/>
      <c r="B41" s="7" t="s">
        <v>8</v>
      </c>
      <c r="C41" s="61"/>
      <c r="D41" s="69">
        <v>911277</v>
      </c>
      <c r="E41" s="74">
        <v>0</v>
      </c>
      <c r="F41" s="69">
        <v>57307</v>
      </c>
      <c r="G41" s="74">
        <f t="shared" si="4"/>
        <v>57307</v>
      </c>
      <c r="H41" s="89">
        <f>G41/D41</f>
        <v>6.2886476889024961E-2</v>
      </c>
      <c r="I41" s="74">
        <v>106217</v>
      </c>
    </row>
    <row r="42" spans="1:10" x14ac:dyDescent="0.3">
      <c r="A42" s="1"/>
      <c r="B42" s="7" t="s">
        <v>9</v>
      </c>
      <c r="C42" s="61"/>
      <c r="D42" s="69">
        <v>25000</v>
      </c>
      <c r="E42" s="78">
        <v>0</v>
      </c>
      <c r="F42" s="78"/>
      <c r="G42" s="74">
        <f t="shared" si="4"/>
        <v>0</v>
      </c>
      <c r="H42" s="89">
        <f>G42/D42</f>
        <v>0</v>
      </c>
      <c r="I42" s="74">
        <v>1566.74</v>
      </c>
    </row>
    <row r="43" spans="1:10" x14ac:dyDescent="0.3">
      <c r="A43" s="1"/>
      <c r="B43" s="7" t="s">
        <v>10</v>
      </c>
      <c r="C43" s="61"/>
      <c r="D43" s="69">
        <v>0</v>
      </c>
      <c r="E43" s="78"/>
      <c r="F43" s="78"/>
      <c r="G43" s="74">
        <f t="shared" si="4"/>
        <v>0</v>
      </c>
      <c r="H43" s="69">
        <v>0</v>
      </c>
      <c r="I43" s="74">
        <v>0</v>
      </c>
    </row>
    <row r="44" spans="1:10" ht="5.4" customHeight="1" x14ac:dyDescent="0.3">
      <c r="A44" s="1"/>
      <c r="B44" s="1"/>
      <c r="C44" s="1"/>
      <c r="D44" s="85"/>
      <c r="E44" s="84"/>
      <c r="F44" s="84"/>
      <c r="G44" s="74">
        <f t="shared" si="4"/>
        <v>0</v>
      </c>
      <c r="H44" s="84"/>
      <c r="I44" s="85"/>
    </row>
    <row r="45" spans="1:10" x14ac:dyDescent="0.3">
      <c r="A45" s="1"/>
      <c r="B45" s="7" t="s">
        <v>11</v>
      </c>
      <c r="C45" s="61"/>
      <c r="D45" s="69">
        <v>1128875</v>
      </c>
      <c r="E45" s="78"/>
      <c r="F45" s="78"/>
      <c r="G45" s="74">
        <f t="shared" si="4"/>
        <v>0</v>
      </c>
      <c r="H45" s="69">
        <v>0</v>
      </c>
      <c r="I45" s="69">
        <v>0</v>
      </c>
    </row>
    <row r="46" spans="1:10" ht="5.4" customHeight="1" x14ac:dyDescent="0.3">
      <c r="A46" s="1"/>
      <c r="B46" s="1"/>
      <c r="C46" s="1"/>
      <c r="D46" s="85"/>
      <c r="E46" s="84"/>
      <c r="F46" s="84"/>
      <c r="G46" s="74">
        <f t="shared" si="4"/>
        <v>0</v>
      </c>
      <c r="H46" s="84"/>
      <c r="I46" s="85"/>
    </row>
    <row r="47" spans="1:10" x14ac:dyDescent="0.3">
      <c r="A47" s="1"/>
      <c r="B47" s="7" t="s">
        <v>12</v>
      </c>
      <c r="C47" s="61"/>
      <c r="D47" s="69">
        <v>0</v>
      </c>
      <c r="E47" s="78"/>
      <c r="F47" s="78"/>
      <c r="G47" s="74">
        <f t="shared" si="4"/>
        <v>0</v>
      </c>
      <c r="H47" s="69">
        <v>0</v>
      </c>
      <c r="I47" s="69">
        <v>0</v>
      </c>
    </row>
    <row r="48" spans="1:10" ht="4.2" customHeight="1" x14ac:dyDescent="0.3">
      <c r="A48" s="1"/>
      <c r="B48" s="1"/>
      <c r="C48" s="1"/>
      <c r="D48" s="85"/>
      <c r="E48" s="84"/>
      <c r="F48" s="84"/>
      <c r="G48" s="74">
        <f t="shared" si="4"/>
        <v>0</v>
      </c>
      <c r="H48" s="84"/>
      <c r="I48" s="85"/>
    </row>
    <row r="49" spans="1:9" x14ac:dyDescent="0.3">
      <c r="A49" s="1"/>
      <c r="B49" s="7" t="s">
        <v>13</v>
      </c>
      <c r="C49" s="61"/>
      <c r="D49" s="69">
        <v>0</v>
      </c>
      <c r="E49" s="78"/>
      <c r="F49" s="78"/>
      <c r="G49" s="74">
        <f t="shared" si="4"/>
        <v>0</v>
      </c>
      <c r="H49" s="69">
        <v>0</v>
      </c>
      <c r="I49" s="69">
        <v>0</v>
      </c>
    </row>
    <row r="50" spans="1:9" ht="4.2" customHeight="1" x14ac:dyDescent="0.3">
      <c r="A50" s="1"/>
      <c r="B50" s="1"/>
      <c r="C50" s="1"/>
      <c r="D50" s="85"/>
      <c r="E50" s="84"/>
      <c r="F50" s="84"/>
      <c r="G50" s="74">
        <f t="shared" si="4"/>
        <v>0</v>
      </c>
      <c r="H50" s="84"/>
      <c r="I50" s="85"/>
    </row>
    <row r="51" spans="1:9" x14ac:dyDescent="0.3">
      <c r="A51" s="1"/>
      <c r="B51" s="7" t="s">
        <v>14</v>
      </c>
      <c r="C51" s="61"/>
      <c r="D51" s="69">
        <v>0</v>
      </c>
      <c r="E51" s="78"/>
      <c r="F51" s="78"/>
      <c r="G51" s="74">
        <f t="shared" si="4"/>
        <v>0</v>
      </c>
      <c r="H51" s="69">
        <v>0</v>
      </c>
      <c r="I51" s="69">
        <v>0</v>
      </c>
    </row>
    <row r="52" spans="1:9" ht="4.95" customHeight="1" x14ac:dyDescent="0.3">
      <c r="A52" s="1"/>
      <c r="B52" s="1"/>
      <c r="C52" s="1"/>
      <c r="D52" s="84"/>
      <c r="E52" s="84"/>
      <c r="F52" s="84"/>
      <c r="G52" s="84"/>
      <c r="H52" s="84"/>
      <c r="I52" s="84"/>
    </row>
    <row r="53" spans="1:9" x14ac:dyDescent="0.3">
      <c r="A53" s="1"/>
      <c r="B53" s="7" t="s">
        <v>15</v>
      </c>
      <c r="C53" s="61"/>
      <c r="D53" s="86">
        <f>SUM(D40:D51)</f>
        <v>4933606</v>
      </c>
      <c r="E53" s="86">
        <f t="shared" ref="E53:F53" si="5">SUM(E40:E51)</f>
        <v>0</v>
      </c>
      <c r="F53" s="86">
        <f t="shared" si="5"/>
        <v>449439</v>
      </c>
      <c r="G53" s="86">
        <f t="shared" ref="G53" si="6">SUM(G40:G51)</f>
        <v>449439</v>
      </c>
      <c r="H53" s="89">
        <f>G53/D53</f>
        <v>9.1097465018487492E-2</v>
      </c>
      <c r="I53" s="86">
        <f t="shared" ref="I53" si="7">SUM(I40:I51)</f>
        <v>549651.49</v>
      </c>
    </row>
    <row r="54" spans="1:9" x14ac:dyDescent="0.3">
      <c r="A54" s="1"/>
      <c r="B54" s="7" t="s">
        <v>16</v>
      </c>
      <c r="C54" s="61"/>
      <c r="D54" s="87">
        <f>D36-D53</f>
        <v>-1061137</v>
      </c>
      <c r="E54" s="87">
        <f t="shared" ref="E54:F54" si="8">E36-E53</f>
        <v>0</v>
      </c>
      <c r="F54" s="87">
        <f t="shared" si="8"/>
        <v>-339785</v>
      </c>
      <c r="G54" s="87">
        <f>G36-G53</f>
        <v>-339785</v>
      </c>
      <c r="H54" s="89">
        <f>G54/D54</f>
        <v>0.3202084179516877</v>
      </c>
      <c r="I54" s="87">
        <f>I36-I53</f>
        <v>-418745.49</v>
      </c>
    </row>
    <row r="55" spans="1:9" ht="6" customHeight="1" x14ac:dyDescent="0.3">
      <c r="A55" s="1"/>
      <c r="B55" s="1"/>
      <c r="C55" s="1"/>
      <c r="D55" s="84"/>
      <c r="E55" s="84"/>
      <c r="F55" s="84"/>
      <c r="G55" s="84"/>
      <c r="H55" s="84"/>
      <c r="I55" s="84"/>
    </row>
    <row r="56" spans="1:9" ht="15" thickBot="1" x14ac:dyDescent="0.35">
      <c r="A56" s="1"/>
      <c r="B56" s="7" t="s">
        <v>17</v>
      </c>
      <c r="C56" s="61"/>
      <c r="D56" s="88">
        <v>1037938</v>
      </c>
      <c r="E56" s="71">
        <v>0</v>
      </c>
      <c r="F56" s="71">
        <v>0</v>
      </c>
      <c r="G56" s="88">
        <v>0</v>
      </c>
      <c r="H56" s="92">
        <f>G56/D56</f>
        <v>0</v>
      </c>
      <c r="I56" s="94">
        <v>0</v>
      </c>
    </row>
    <row r="58" spans="1:9" x14ac:dyDescent="0.3">
      <c r="B58" s="1"/>
    </row>
    <row r="59" spans="1:9" x14ac:dyDescent="0.3">
      <c r="B59" s="1"/>
    </row>
    <row r="60" spans="1:9" x14ac:dyDescent="0.3">
      <c r="B60" s="1"/>
    </row>
    <row r="61" spans="1:9" x14ac:dyDescent="0.3">
      <c r="B61" s="1"/>
    </row>
    <row r="62" spans="1:9" x14ac:dyDescent="0.3">
      <c r="B62" s="1"/>
    </row>
    <row r="63" spans="1:9" x14ac:dyDescent="0.3">
      <c r="B63" s="1"/>
    </row>
    <row r="64" spans="1:9" x14ac:dyDescent="0.3">
      <c r="B64" s="1"/>
    </row>
  </sheetData>
  <mergeCells count="6">
    <mergeCell ref="A6:I6"/>
    <mergeCell ref="B31:C31"/>
    <mergeCell ref="A7:B7"/>
    <mergeCell ref="B17:C17"/>
    <mergeCell ref="B22:C22"/>
    <mergeCell ref="B19:C19"/>
  </mergeCells>
  <phoneticPr fontId="10" type="noConversion"/>
  <printOptions horizontalCentered="1" verticalCentered="1"/>
  <pageMargins left="0.7" right="0.7" top="0.75" bottom="0.75" header="0.3" footer="0.3"/>
  <pageSetup scale="82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3092-5BEE-4471-859A-3BA6077AD2A7}">
  <sheetPr>
    <pageSetUpPr fitToPage="1"/>
  </sheetPr>
  <dimension ref="A1:K43"/>
  <sheetViews>
    <sheetView tabSelected="1" topLeftCell="A14" zoomScale="85" zoomScaleNormal="100" workbookViewId="0">
      <selection activeCell="H44" sqref="H44"/>
    </sheetView>
  </sheetViews>
  <sheetFormatPr defaultRowHeight="14.4" x14ac:dyDescent="0.3"/>
  <cols>
    <col min="1" max="1" width="6.109375" customWidth="1"/>
    <col min="2" max="2" width="5.5546875" customWidth="1"/>
    <col min="3" max="3" width="21.109375" customWidth="1"/>
    <col min="4" max="4" width="13.6640625" customWidth="1"/>
    <col min="5" max="5" width="13.88671875" hidden="1" customWidth="1"/>
    <col min="6" max="6" width="12.6640625" customWidth="1"/>
    <col min="7" max="7" width="13.88671875" customWidth="1"/>
    <col min="8" max="8" width="10.6640625" customWidth="1"/>
    <col min="9" max="9" width="13.33203125" customWidth="1"/>
    <col min="11" max="11" width="14.33203125" bestFit="1" customWidth="1"/>
    <col min="12" max="12" width="12.6640625" bestFit="1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2"/>
    </row>
    <row r="2" spans="1:11" x14ac:dyDescent="0.3">
      <c r="A2" s="1"/>
      <c r="B2" s="1"/>
      <c r="C2" s="1"/>
      <c r="D2" s="3" t="s">
        <v>18</v>
      </c>
      <c r="E2" s="3"/>
      <c r="F2" s="3"/>
      <c r="G2" s="1"/>
      <c r="H2" s="1"/>
      <c r="I2" s="1"/>
    </row>
    <row r="3" spans="1:11" x14ac:dyDescent="0.3">
      <c r="A3" s="1"/>
      <c r="B3" s="1"/>
      <c r="C3" s="1"/>
      <c r="D3" s="4" t="s">
        <v>74</v>
      </c>
      <c r="E3" s="4"/>
      <c r="F3" s="4"/>
      <c r="G3" s="1"/>
      <c r="H3" s="1"/>
      <c r="I3" s="1"/>
    </row>
    <row r="4" spans="1:11" x14ac:dyDescent="0.3">
      <c r="A4" s="1"/>
      <c r="B4" s="1"/>
      <c r="C4" s="1"/>
      <c r="D4" s="5" t="s">
        <v>80</v>
      </c>
      <c r="E4" s="5"/>
      <c r="F4" s="5"/>
      <c r="G4" s="1"/>
      <c r="H4" s="1"/>
      <c r="I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K5" s="42"/>
    </row>
    <row r="6" spans="1:11" ht="21.6" thickBot="1" x14ac:dyDescent="0.45">
      <c r="A6" s="104" t="s">
        <v>52</v>
      </c>
      <c r="B6" s="104"/>
      <c r="C6" s="104"/>
      <c r="D6" s="104"/>
      <c r="E6" s="104"/>
      <c r="F6" s="104"/>
      <c r="G6" s="104"/>
      <c r="H6" s="104"/>
      <c r="I6" s="104"/>
    </row>
    <row r="7" spans="1:11" ht="43.95" customHeight="1" x14ac:dyDescent="0.3">
      <c r="A7" s="111"/>
      <c r="B7" s="111"/>
      <c r="C7" s="16"/>
      <c r="D7" s="67" t="s">
        <v>75</v>
      </c>
      <c r="E7" s="76" t="s">
        <v>76</v>
      </c>
      <c r="F7" s="76" t="s">
        <v>77</v>
      </c>
      <c r="G7" s="67" t="s">
        <v>78</v>
      </c>
      <c r="H7" s="6" t="s">
        <v>81</v>
      </c>
      <c r="I7" s="6" t="s">
        <v>85</v>
      </c>
    </row>
    <row r="8" spans="1:11" ht="17.399999999999999" x14ac:dyDescent="0.3">
      <c r="A8" s="13" t="s">
        <v>0</v>
      </c>
      <c r="B8" s="15"/>
      <c r="C8" s="15"/>
      <c r="D8" s="15"/>
      <c r="E8" s="15"/>
      <c r="F8" s="15"/>
      <c r="G8" s="15"/>
      <c r="H8" s="15"/>
      <c r="I8" s="15"/>
    </row>
    <row r="9" spans="1:11" x14ac:dyDescent="0.3">
      <c r="A9" s="1"/>
      <c r="B9" s="7" t="s">
        <v>53</v>
      </c>
      <c r="C9" s="23"/>
      <c r="D9" s="8"/>
      <c r="E9" s="8">
        <v>0</v>
      </c>
      <c r="F9" s="8">
        <v>0</v>
      </c>
      <c r="G9" s="51">
        <f>SUM(E9:F9)</f>
        <v>0</v>
      </c>
      <c r="H9" s="9" t="e">
        <f t="shared" ref="H9:H11" si="0">G9/D9</f>
        <v>#DIV/0!</v>
      </c>
      <c r="I9" s="8">
        <v>0</v>
      </c>
    </row>
    <row r="10" spans="1:11" x14ac:dyDescent="0.3">
      <c r="A10" s="1"/>
      <c r="B10" s="7" t="s">
        <v>54</v>
      </c>
      <c r="C10" s="23"/>
      <c r="D10" s="8">
        <v>0</v>
      </c>
      <c r="E10" s="8">
        <v>0</v>
      </c>
      <c r="F10" s="8">
        <v>0</v>
      </c>
      <c r="G10" s="51">
        <f>SUM(E10:F10)</f>
        <v>0</v>
      </c>
      <c r="H10" s="9">
        <v>1</v>
      </c>
      <c r="I10" s="8">
        <v>0</v>
      </c>
    </row>
    <row r="11" spans="1:11" x14ac:dyDescent="0.3">
      <c r="A11" s="1"/>
      <c r="B11" s="1"/>
      <c r="C11" s="7" t="s">
        <v>6</v>
      </c>
      <c r="D11" s="11">
        <f>SUM(D9:D10)</f>
        <v>0</v>
      </c>
      <c r="E11" s="11">
        <f t="shared" ref="E11:F11" si="1">SUM(E9:E10)</f>
        <v>0</v>
      </c>
      <c r="F11" s="11">
        <f t="shared" si="1"/>
        <v>0</v>
      </c>
      <c r="G11" s="11">
        <f>SUM(G9:G10)</f>
        <v>0</v>
      </c>
      <c r="H11" s="9" t="e">
        <f t="shared" si="0"/>
        <v>#DIV/0!</v>
      </c>
      <c r="I11" s="11">
        <f>SUM(I9:I10)</f>
        <v>0</v>
      </c>
      <c r="K11" s="35"/>
    </row>
    <row r="12" spans="1:11" x14ac:dyDescent="0.3">
      <c r="A12" s="1"/>
      <c r="B12" s="33"/>
      <c r="C12" s="1"/>
      <c r="D12" s="17"/>
      <c r="E12" s="17"/>
      <c r="F12" s="17"/>
      <c r="G12" s="17"/>
      <c r="H12" s="18"/>
      <c r="I12" s="17"/>
    </row>
    <row r="13" spans="1:11" x14ac:dyDescent="0.3">
      <c r="A13" s="1"/>
      <c r="B13" s="1"/>
      <c r="C13" s="1"/>
      <c r="D13" s="1"/>
      <c r="E13" s="1"/>
      <c r="F13" s="1"/>
      <c r="G13" s="36"/>
      <c r="H13" s="1"/>
      <c r="I13" s="1"/>
    </row>
    <row r="14" spans="1:11" ht="17.399999999999999" x14ac:dyDescent="0.3">
      <c r="A14" s="13" t="s">
        <v>7</v>
      </c>
      <c r="B14" s="14"/>
      <c r="C14" s="14"/>
      <c r="D14" s="14"/>
      <c r="E14" s="14"/>
      <c r="F14" s="14"/>
      <c r="G14" s="14"/>
      <c r="H14" s="14"/>
      <c r="I14" s="14"/>
    </row>
    <row r="15" spans="1:11" ht="5.4" customHeight="1" x14ac:dyDescent="0.3">
      <c r="A15" s="1"/>
      <c r="B15" s="1"/>
      <c r="C15" s="1"/>
      <c r="D15" s="10"/>
      <c r="E15" s="10"/>
      <c r="F15" s="10"/>
      <c r="G15" s="10"/>
      <c r="H15" s="1"/>
      <c r="I15" s="10"/>
    </row>
    <row r="16" spans="1:11" x14ac:dyDescent="0.3">
      <c r="A16" s="1"/>
      <c r="B16" s="7" t="s">
        <v>8</v>
      </c>
      <c r="C16" s="7"/>
      <c r="D16" s="8">
        <v>0</v>
      </c>
      <c r="E16" s="8">
        <v>0</v>
      </c>
      <c r="F16" s="8"/>
      <c r="G16" s="51">
        <f>SUM(E16:F16)</f>
        <v>0</v>
      </c>
      <c r="H16" s="9" t="e">
        <f t="shared" ref="H16:H20" si="2">G16/D16</f>
        <v>#DIV/0!</v>
      </c>
      <c r="I16" s="8">
        <v>0</v>
      </c>
    </row>
    <row r="17" spans="1:9" ht="5.4" customHeight="1" x14ac:dyDescent="0.3">
      <c r="A17" s="1"/>
      <c r="B17" s="1"/>
      <c r="C17" s="1"/>
      <c r="D17" s="10"/>
      <c r="E17" s="10"/>
      <c r="F17" s="10"/>
      <c r="G17" s="10"/>
      <c r="H17" s="1"/>
      <c r="I17" s="10"/>
    </row>
    <row r="18" spans="1:9" x14ac:dyDescent="0.3">
      <c r="A18" s="1"/>
      <c r="C18" s="7" t="s">
        <v>55</v>
      </c>
      <c r="D18" s="8">
        <v>0</v>
      </c>
      <c r="E18" s="8">
        <v>0</v>
      </c>
      <c r="F18" s="8">
        <v>0</v>
      </c>
      <c r="G18" s="51">
        <f>SUM(E18:F18)</f>
        <v>0</v>
      </c>
      <c r="H18" s="9">
        <v>0</v>
      </c>
      <c r="I18" s="8">
        <v>0</v>
      </c>
    </row>
    <row r="19" spans="1:9" x14ac:dyDescent="0.3">
      <c r="A19" s="1"/>
      <c r="C19" s="7" t="s">
        <v>56</v>
      </c>
      <c r="D19" s="8">
        <v>5644500</v>
      </c>
      <c r="E19" s="8">
        <v>0</v>
      </c>
      <c r="F19" s="8">
        <v>0</v>
      </c>
      <c r="G19" s="51">
        <f>SUM(E19:F19)</f>
        <v>0</v>
      </c>
      <c r="H19" s="9">
        <f t="shared" si="2"/>
        <v>0</v>
      </c>
      <c r="I19" s="8">
        <v>0</v>
      </c>
    </row>
    <row r="20" spans="1:9" x14ac:dyDescent="0.3">
      <c r="A20" s="1"/>
      <c r="B20" s="7" t="s">
        <v>9</v>
      </c>
      <c r="C20" s="7"/>
      <c r="D20" s="8">
        <f>SUM(D18:D19)</f>
        <v>5644500</v>
      </c>
      <c r="E20" s="8">
        <f t="shared" ref="E20" si="3">SUM(E18:E19)</f>
        <v>0</v>
      </c>
      <c r="F20" s="8">
        <v>7469</v>
      </c>
      <c r="G20" s="8">
        <f>SUM(G18:G19)</f>
        <v>0</v>
      </c>
      <c r="H20" s="9">
        <f t="shared" si="2"/>
        <v>0</v>
      </c>
      <c r="I20" s="8">
        <f>SUM(I18:I19)</f>
        <v>0</v>
      </c>
    </row>
    <row r="21" spans="1:9" x14ac:dyDescent="0.3">
      <c r="A21" s="1"/>
      <c r="B21" s="7" t="s">
        <v>58</v>
      </c>
      <c r="C21" s="7"/>
      <c r="D21" s="8">
        <v>1300000</v>
      </c>
      <c r="E21" s="8"/>
      <c r="F21" s="8"/>
      <c r="G21" s="8">
        <v>0</v>
      </c>
      <c r="H21" s="9"/>
      <c r="I21" s="8"/>
    </row>
    <row r="22" spans="1:9" ht="5.4" customHeight="1" x14ac:dyDescent="0.3">
      <c r="A22" s="1"/>
      <c r="B22" s="1"/>
      <c r="C22" s="1"/>
      <c r="D22" s="10"/>
      <c r="E22" s="10"/>
      <c r="F22" s="10"/>
      <c r="G22" s="10"/>
      <c r="H22" s="1"/>
      <c r="I22" s="10"/>
    </row>
    <row r="23" spans="1:9" x14ac:dyDescent="0.3">
      <c r="A23" s="1"/>
      <c r="B23" s="7" t="s">
        <v>15</v>
      </c>
      <c r="C23" s="7"/>
      <c r="D23" s="11">
        <f>SUM(D16,D20,D21)</f>
        <v>6944500</v>
      </c>
      <c r="E23" s="11">
        <f t="shared" ref="E23:F23" si="4">SUM(E16,E20,E21)</f>
        <v>0</v>
      </c>
      <c r="F23" s="11">
        <f t="shared" si="4"/>
        <v>7469</v>
      </c>
      <c r="G23" s="11">
        <f>SUM(G16,G20,G21)</f>
        <v>0</v>
      </c>
      <c r="H23" s="9">
        <f t="shared" ref="H23" si="5">G23/D23</f>
        <v>0</v>
      </c>
      <c r="I23" s="11">
        <f>SUM(I15:I22)</f>
        <v>0</v>
      </c>
    </row>
    <row r="24" spans="1:9" x14ac:dyDescent="0.3">
      <c r="A24" s="1"/>
      <c r="B24" s="7" t="s">
        <v>16</v>
      </c>
      <c r="C24" s="7"/>
      <c r="D24" s="12">
        <f>D11-D23</f>
        <v>-6944500</v>
      </c>
      <c r="E24" s="12">
        <f t="shared" ref="E24:F24" si="6">E11-E23</f>
        <v>0</v>
      </c>
      <c r="F24" s="12">
        <f t="shared" si="6"/>
        <v>-7469</v>
      </c>
      <c r="G24" s="12">
        <f>G11-G23</f>
        <v>0</v>
      </c>
      <c r="H24" s="12"/>
      <c r="I24" s="12">
        <f t="shared" ref="I24" si="7">I11-I23</f>
        <v>0</v>
      </c>
    </row>
    <row r="25" spans="1:9" ht="6" customHeight="1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7" t="s">
        <v>17</v>
      </c>
      <c r="C26" s="7"/>
      <c r="D26" s="11">
        <v>0</v>
      </c>
      <c r="E26" s="11"/>
      <c r="F26" s="11"/>
      <c r="G26" s="11">
        <v>0</v>
      </c>
      <c r="H26" s="9"/>
      <c r="I26" s="24">
        <v>0</v>
      </c>
    </row>
    <row r="27" spans="1:9" x14ac:dyDescent="0.3">
      <c r="A27" s="1"/>
      <c r="B27" s="43"/>
      <c r="C27" s="43"/>
      <c r="D27" s="44"/>
      <c r="E27" s="44"/>
      <c r="F27" s="44"/>
      <c r="G27" s="44"/>
      <c r="H27" s="45"/>
      <c r="I27" s="46"/>
    </row>
    <row r="28" spans="1:9" x14ac:dyDescent="0.3">
      <c r="A28" s="1"/>
      <c r="B28" s="43"/>
      <c r="C28" s="43"/>
      <c r="D28" s="44"/>
      <c r="E28" s="44"/>
      <c r="F28" s="44"/>
      <c r="G28" s="44"/>
      <c r="H28" s="45"/>
      <c r="I28" s="46"/>
    </row>
    <row r="29" spans="1:9" ht="21.6" thickBot="1" x14ac:dyDescent="0.45">
      <c r="A29" s="104" t="s">
        <v>51</v>
      </c>
      <c r="B29" s="104"/>
      <c r="C29" s="104"/>
      <c r="D29" s="104"/>
      <c r="E29" s="104"/>
      <c r="F29" s="104"/>
      <c r="G29" s="104"/>
      <c r="H29" s="104"/>
      <c r="I29" s="104"/>
    </row>
    <row r="30" spans="1:9" ht="43.95" customHeight="1" x14ac:dyDescent="0.3">
      <c r="A30" s="111"/>
      <c r="B30" s="111"/>
      <c r="C30" s="16"/>
      <c r="D30" s="67" t="s">
        <v>75</v>
      </c>
      <c r="E30" s="76" t="s">
        <v>76</v>
      </c>
      <c r="F30" s="76" t="s">
        <v>77</v>
      </c>
      <c r="G30" s="67" t="s">
        <v>78</v>
      </c>
      <c r="H30" s="6" t="s">
        <v>81</v>
      </c>
      <c r="I30" s="6" t="s">
        <v>79</v>
      </c>
    </row>
    <row r="31" spans="1:9" ht="17.399999999999999" x14ac:dyDescent="0.3">
      <c r="A31" s="13" t="s">
        <v>0</v>
      </c>
      <c r="B31" s="15"/>
      <c r="C31" s="15"/>
      <c r="D31" s="15"/>
      <c r="E31" s="15"/>
      <c r="F31" s="15"/>
      <c r="G31" s="15"/>
      <c r="H31" s="15"/>
      <c r="I31" s="15"/>
    </row>
    <row r="32" spans="1:9" x14ac:dyDescent="0.3">
      <c r="A32" s="1"/>
      <c r="B32" s="7" t="s">
        <v>35</v>
      </c>
      <c r="C32" s="23"/>
      <c r="D32" s="8">
        <v>585000</v>
      </c>
      <c r="E32" s="8">
        <v>0</v>
      </c>
      <c r="F32" s="8">
        <v>2938.96</v>
      </c>
      <c r="G32" s="51">
        <f>SUM(E32:F32)</f>
        <v>2938.96</v>
      </c>
      <c r="H32" s="9">
        <f t="shared" ref="H32:H33" si="8">G32/D32</f>
        <v>5.0238632478632481E-3</v>
      </c>
      <c r="I32" s="8">
        <v>0</v>
      </c>
    </row>
    <row r="33" spans="1:11" x14ac:dyDescent="0.3">
      <c r="A33" s="1"/>
      <c r="B33" s="1"/>
      <c r="C33" s="7" t="s">
        <v>6</v>
      </c>
      <c r="D33" s="11">
        <f>SUM(D32:D32)</f>
        <v>585000</v>
      </c>
      <c r="E33" s="11">
        <f t="shared" ref="E33:F33" si="9">SUM(E32:E32)</f>
        <v>0</v>
      </c>
      <c r="F33" s="11">
        <f t="shared" si="9"/>
        <v>2938.96</v>
      </c>
      <c r="G33" s="11">
        <f t="shared" ref="G33:I33" si="10">SUM(G32:G32)</f>
        <v>2938.96</v>
      </c>
      <c r="H33" s="9">
        <f t="shared" si="8"/>
        <v>5.0238632478632481E-3</v>
      </c>
      <c r="I33" s="11">
        <f t="shared" si="10"/>
        <v>0</v>
      </c>
      <c r="K33" s="35"/>
    </row>
    <row r="34" spans="1:11" x14ac:dyDescent="0.3">
      <c r="A34" s="1"/>
      <c r="B34" s="33"/>
      <c r="C34" s="1"/>
      <c r="D34" s="17"/>
      <c r="E34" s="17"/>
      <c r="F34" s="17"/>
      <c r="G34" s="17"/>
      <c r="H34" s="18"/>
      <c r="I34" s="17"/>
    </row>
    <row r="35" spans="1:11" x14ac:dyDescent="0.3">
      <c r="A35" s="1"/>
      <c r="B35" s="1"/>
      <c r="C35" s="1"/>
      <c r="D35" s="1"/>
      <c r="E35" s="1"/>
      <c r="F35" s="1"/>
      <c r="G35" s="36"/>
      <c r="H35" s="1"/>
      <c r="I35" s="1"/>
    </row>
    <row r="36" spans="1:11" ht="17.399999999999999" x14ac:dyDescent="0.3">
      <c r="A36" s="13" t="s">
        <v>7</v>
      </c>
      <c r="B36" s="14"/>
      <c r="C36" s="14"/>
      <c r="D36" s="14"/>
      <c r="E36" s="14"/>
      <c r="F36" s="14"/>
      <c r="G36" s="14"/>
      <c r="H36" s="14"/>
      <c r="I36" s="14"/>
    </row>
    <row r="37" spans="1:11" ht="5.4" customHeight="1" x14ac:dyDescent="0.3">
      <c r="A37" s="1"/>
      <c r="B37" s="1"/>
      <c r="C37" s="1"/>
      <c r="D37" s="10"/>
      <c r="E37" s="10"/>
      <c r="F37" s="10"/>
      <c r="G37" s="10"/>
      <c r="H37" s="1"/>
      <c r="I37" s="10"/>
    </row>
    <row r="38" spans="1:11" x14ac:dyDescent="0.3">
      <c r="A38" s="1"/>
      <c r="B38" s="7" t="s">
        <v>11</v>
      </c>
      <c r="C38" s="7"/>
      <c r="D38" s="98">
        <v>585000</v>
      </c>
      <c r="E38" s="98">
        <v>0</v>
      </c>
      <c r="F38" s="98">
        <v>0</v>
      </c>
      <c r="G38" s="98">
        <f>SUM(E38:F38)</f>
        <v>0</v>
      </c>
      <c r="H38" s="98">
        <v>0</v>
      </c>
      <c r="I38" s="98">
        <v>0</v>
      </c>
    </row>
    <row r="39" spans="1:11" ht="5.4" customHeight="1" x14ac:dyDescent="0.3">
      <c r="A39" s="1"/>
      <c r="B39" s="1"/>
      <c r="C39" s="1"/>
      <c r="D39" s="99"/>
      <c r="E39" s="99"/>
      <c r="F39" s="99"/>
      <c r="G39" s="99"/>
      <c r="H39" s="1"/>
      <c r="I39" s="99"/>
    </row>
    <row r="40" spans="1:11" x14ac:dyDescent="0.3">
      <c r="A40" s="1"/>
      <c r="B40" s="7" t="s">
        <v>15</v>
      </c>
      <c r="C40" s="7"/>
      <c r="D40" s="100">
        <f>SUM(D37:D39)</f>
        <v>585000</v>
      </c>
      <c r="E40" s="100">
        <f t="shared" ref="E40:F40" si="11">SUM(E37:E39)</f>
        <v>0</v>
      </c>
      <c r="F40" s="100">
        <f t="shared" si="11"/>
        <v>0</v>
      </c>
      <c r="G40" s="100">
        <f>SUM(G37:G39)</f>
        <v>0</v>
      </c>
      <c r="H40" s="101">
        <f t="shared" ref="H40" si="12">G40/D40</f>
        <v>0</v>
      </c>
      <c r="I40" s="100">
        <f>SUM(I37:I39)</f>
        <v>0</v>
      </c>
    </row>
    <row r="41" spans="1:11" x14ac:dyDescent="0.3">
      <c r="A41" s="1"/>
      <c r="B41" s="7" t="s">
        <v>16</v>
      </c>
      <c r="C41" s="7"/>
      <c r="D41" s="12">
        <f>D33-D40</f>
        <v>0</v>
      </c>
      <c r="E41" s="12">
        <f t="shared" ref="E41:F41" si="13">E33-E40</f>
        <v>0</v>
      </c>
      <c r="F41" s="12">
        <f t="shared" si="13"/>
        <v>2938.96</v>
      </c>
      <c r="G41" s="12">
        <f>G33-G40</f>
        <v>2938.96</v>
      </c>
      <c r="H41" s="9"/>
      <c r="I41" s="12"/>
    </row>
    <row r="42" spans="1:11" ht="6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11" x14ac:dyDescent="0.3">
      <c r="A43" s="1"/>
      <c r="B43" s="7" t="s">
        <v>17</v>
      </c>
      <c r="C43" s="7"/>
      <c r="D43" s="11">
        <v>0</v>
      </c>
      <c r="E43" s="11"/>
      <c r="F43" s="11">
        <v>0</v>
      </c>
      <c r="G43" s="11">
        <v>0</v>
      </c>
      <c r="H43" s="9">
        <v>0</v>
      </c>
      <c r="I43" s="24">
        <v>0</v>
      </c>
    </row>
  </sheetData>
  <mergeCells count="4">
    <mergeCell ref="A6:I6"/>
    <mergeCell ref="A7:B7"/>
    <mergeCell ref="A29:I29"/>
    <mergeCell ref="A30:B30"/>
  </mergeCells>
  <printOptions horizontalCentered="1" verticalCentered="1"/>
  <pageMargins left="0.7" right="0.7" top="0.75" bottom="0.75" header="0.3" footer="0.3"/>
  <pageSetup scale="8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CDBF3-3551-4159-AC28-7C12F12AC626}">
  <sheetPr>
    <pageSetUpPr fitToPage="1"/>
  </sheetPr>
  <dimension ref="A2:I50"/>
  <sheetViews>
    <sheetView zoomScale="73" workbookViewId="0">
      <selection activeCell="C15" sqref="C15:F15"/>
    </sheetView>
  </sheetViews>
  <sheetFormatPr defaultColWidth="8.88671875" defaultRowHeight="14.4" x14ac:dyDescent="0.3"/>
  <cols>
    <col min="1" max="1" width="49.6640625" bestFit="1" customWidth="1"/>
    <col min="2" max="2" width="7.109375" customWidth="1"/>
    <col min="3" max="3" width="14.33203125" customWidth="1"/>
    <col min="4" max="4" width="18.6640625" bestFit="1" customWidth="1"/>
    <col min="5" max="5" width="18.33203125" customWidth="1"/>
    <col min="6" max="6" width="11.6640625" bestFit="1" customWidth="1"/>
    <col min="7" max="7" width="14.109375" customWidth="1"/>
    <col min="8" max="9" width="9.109375" bestFit="1" customWidth="1"/>
  </cols>
  <sheetData>
    <row r="2" spans="1:9" x14ac:dyDescent="0.3">
      <c r="C2" s="3" t="s">
        <v>18</v>
      </c>
    </row>
    <row r="3" spans="1:9" x14ac:dyDescent="0.3">
      <c r="C3" s="4" t="s">
        <v>74</v>
      </c>
    </row>
    <row r="4" spans="1:9" x14ac:dyDescent="0.3">
      <c r="C4" s="5" t="s">
        <v>80</v>
      </c>
    </row>
    <row r="11" spans="1:9" ht="15.6" x14ac:dyDescent="0.3">
      <c r="A11" s="38" t="s">
        <v>82</v>
      </c>
      <c r="B11" s="39"/>
      <c r="C11" s="39"/>
      <c r="D11" s="39"/>
      <c r="E11" s="39"/>
      <c r="F11" s="39"/>
      <c r="G11" s="22"/>
      <c r="H11" s="22"/>
      <c r="I11" s="22"/>
    </row>
    <row r="12" spans="1:9" ht="15.6" x14ac:dyDescent="0.3">
      <c r="A12" s="39"/>
      <c r="B12" s="39"/>
      <c r="C12" s="40" t="s">
        <v>22</v>
      </c>
      <c r="D12" s="40" t="s">
        <v>23</v>
      </c>
      <c r="E12" s="40" t="s">
        <v>24</v>
      </c>
      <c r="F12" s="40" t="s">
        <v>25</v>
      </c>
      <c r="H12" s="22"/>
      <c r="I12" s="22"/>
    </row>
    <row r="13" spans="1:9" ht="15.6" x14ac:dyDescent="0.3">
      <c r="A13" s="47" t="s">
        <v>83</v>
      </c>
      <c r="B13" s="49"/>
      <c r="C13" s="48">
        <v>144931.21</v>
      </c>
      <c r="D13" s="48">
        <v>20471.87</v>
      </c>
      <c r="E13" s="48">
        <v>22750.14</v>
      </c>
      <c r="F13" s="50">
        <v>26370.27</v>
      </c>
      <c r="H13" s="22"/>
      <c r="I13" s="22"/>
    </row>
    <row r="14" spans="1:9" ht="10.199999999999999" customHeight="1" x14ac:dyDescent="0.3">
      <c r="A14" s="39"/>
      <c r="B14" s="39"/>
      <c r="C14" s="39"/>
      <c r="D14" s="39"/>
      <c r="E14" s="39"/>
      <c r="F14" s="39"/>
      <c r="H14" s="22"/>
      <c r="I14" s="22"/>
    </row>
    <row r="15" spans="1:9" ht="15.6" x14ac:dyDescent="0.3">
      <c r="A15" s="47" t="s">
        <v>73</v>
      </c>
      <c r="B15" s="49"/>
      <c r="C15" s="48">
        <v>193647.68</v>
      </c>
      <c r="D15" s="48">
        <v>9255</v>
      </c>
      <c r="E15" s="48">
        <v>28492.32</v>
      </c>
      <c r="F15" s="50">
        <v>35609.31</v>
      </c>
      <c r="H15" s="22"/>
      <c r="I15" s="22"/>
    </row>
    <row r="16" spans="1:9" ht="15.6" x14ac:dyDescent="0.3">
      <c r="A16" s="39"/>
      <c r="B16" s="22"/>
      <c r="C16" s="22"/>
      <c r="D16" s="22"/>
      <c r="E16" s="22"/>
      <c r="F16" s="22"/>
      <c r="G16" s="22"/>
      <c r="H16" s="22"/>
      <c r="I16" s="22"/>
    </row>
    <row r="17" spans="1:9" ht="15.6" x14ac:dyDescent="0.3">
      <c r="A17" s="22"/>
      <c r="B17" s="22"/>
      <c r="C17" s="22"/>
      <c r="D17" s="22"/>
      <c r="E17" s="22"/>
      <c r="F17" s="22"/>
      <c r="G17" s="22"/>
      <c r="H17" s="22"/>
      <c r="I17" s="22"/>
    </row>
    <row r="18" spans="1:9" ht="15.6" x14ac:dyDescent="0.3">
      <c r="A18" s="22"/>
      <c r="B18" s="22"/>
      <c r="C18" s="22"/>
      <c r="D18" s="22"/>
      <c r="E18" s="22"/>
      <c r="F18" s="22"/>
      <c r="G18" s="22"/>
      <c r="H18" s="22"/>
      <c r="I18" s="22"/>
    </row>
    <row r="19" spans="1:9" ht="15.6" x14ac:dyDescent="0.3">
      <c r="A19" s="19" t="s">
        <v>59</v>
      </c>
      <c r="B19" s="22"/>
      <c r="C19" s="22"/>
      <c r="D19" s="112" t="s">
        <v>26</v>
      </c>
      <c r="E19" s="112"/>
      <c r="F19" s="22"/>
      <c r="G19" s="22"/>
      <c r="H19" s="22"/>
      <c r="I19" s="22"/>
    </row>
    <row r="20" spans="1:9" ht="15.6" x14ac:dyDescent="0.3">
      <c r="A20" s="25">
        <v>45869</v>
      </c>
      <c r="B20" s="22"/>
      <c r="C20" s="26"/>
      <c r="D20" s="27">
        <v>2025</v>
      </c>
      <c r="E20" s="41">
        <v>2024</v>
      </c>
      <c r="F20" s="22"/>
      <c r="G20" s="28"/>
      <c r="H20" s="28"/>
      <c r="I20" s="28"/>
    </row>
    <row r="21" spans="1:9" ht="15.6" x14ac:dyDescent="0.3">
      <c r="A21" s="22" t="s">
        <v>28</v>
      </c>
      <c r="B21" s="29"/>
      <c r="C21" s="29"/>
      <c r="D21" s="30">
        <v>629811.51</v>
      </c>
      <c r="E21" s="37">
        <v>544898.63</v>
      </c>
      <c r="F21" s="22"/>
      <c r="G21" s="31"/>
      <c r="H21" s="22"/>
      <c r="I21" s="22"/>
    </row>
    <row r="22" spans="1:9" ht="15.6" x14ac:dyDescent="0.3">
      <c r="A22" s="22" t="s">
        <v>30</v>
      </c>
      <c r="B22" s="29"/>
      <c r="C22" s="29"/>
      <c r="D22" s="30">
        <v>2898.7</v>
      </c>
      <c r="E22" s="37">
        <v>23043.82</v>
      </c>
      <c r="F22" s="22"/>
      <c r="G22" s="31"/>
      <c r="H22" s="22"/>
      <c r="I22" s="22"/>
    </row>
    <row r="23" spans="1:9" ht="15.6" x14ac:dyDescent="0.3">
      <c r="A23" s="22" t="s">
        <v>27</v>
      </c>
      <c r="B23" s="29"/>
      <c r="C23" s="29"/>
      <c r="D23" s="30">
        <v>142102.51</v>
      </c>
      <c r="E23" s="37">
        <v>160126.09</v>
      </c>
      <c r="F23" s="22"/>
      <c r="G23" s="22"/>
      <c r="H23" s="22"/>
      <c r="I23" s="22"/>
    </row>
    <row r="24" spans="1:9" ht="15.6" x14ac:dyDescent="0.3">
      <c r="A24" s="22" t="s">
        <v>34</v>
      </c>
      <c r="B24" s="29"/>
      <c r="D24" s="30">
        <v>109342.68</v>
      </c>
      <c r="E24" s="37">
        <v>635700.93000000005</v>
      </c>
      <c r="F24" s="22"/>
      <c r="G24" s="22"/>
      <c r="H24" s="22"/>
      <c r="I24" s="22"/>
    </row>
    <row r="25" spans="1:9" ht="15.6" x14ac:dyDescent="0.3">
      <c r="A25" s="22" t="s">
        <v>31</v>
      </c>
      <c r="B25" s="29"/>
      <c r="C25" s="29"/>
      <c r="D25" s="30">
        <v>83960.29</v>
      </c>
      <c r="E25" s="37">
        <v>69076.070000000007</v>
      </c>
      <c r="F25" s="22"/>
      <c r="G25" s="22"/>
      <c r="H25" s="22"/>
      <c r="I25" s="22"/>
    </row>
    <row r="26" spans="1:9" ht="15.6" x14ac:dyDescent="0.3">
      <c r="A26" s="19" t="s">
        <v>84</v>
      </c>
      <c r="B26" s="20"/>
      <c r="C26" s="29"/>
      <c r="D26" s="32">
        <f>SUM(D21:D25)</f>
        <v>968115.69</v>
      </c>
      <c r="E26" s="32">
        <f>SUM(E21:E25)</f>
        <v>1432845.54</v>
      </c>
      <c r="F26" s="22"/>
      <c r="G26" s="22"/>
      <c r="H26" s="22"/>
      <c r="I26" s="22"/>
    </row>
    <row r="27" spans="1:9" ht="15.6" x14ac:dyDescent="0.3">
      <c r="A27" s="19"/>
      <c r="B27" s="20"/>
      <c r="C27" s="21"/>
      <c r="D27" s="21"/>
      <c r="E27" s="21"/>
      <c r="F27" s="22"/>
      <c r="G27" s="22"/>
      <c r="H27" s="22"/>
      <c r="I27" s="22"/>
    </row>
    <row r="28" spans="1:9" ht="15.6" x14ac:dyDescent="0.3">
      <c r="A28" s="22" t="s">
        <v>29</v>
      </c>
      <c r="B28" s="29"/>
      <c r="D28" s="30">
        <v>192003.20000000001</v>
      </c>
      <c r="E28" s="37">
        <v>583245.97</v>
      </c>
      <c r="F28" s="22"/>
      <c r="G28" s="22"/>
      <c r="H28" s="22"/>
      <c r="I28" s="22"/>
    </row>
    <row r="29" spans="1:9" ht="15.6" x14ac:dyDescent="0.3">
      <c r="A29" s="19" t="s">
        <v>62</v>
      </c>
      <c r="B29" s="20"/>
      <c r="D29" s="32">
        <f>SUM(D28)</f>
        <v>192003.20000000001</v>
      </c>
      <c r="E29" s="32">
        <f>SUM(E28)</f>
        <v>583245.97</v>
      </c>
      <c r="F29" s="22"/>
      <c r="G29" s="22"/>
      <c r="H29" s="22"/>
      <c r="I29" s="22"/>
    </row>
    <row r="30" spans="1:9" ht="15.6" x14ac:dyDescent="0.3">
      <c r="A30" s="22"/>
      <c r="B30" s="29"/>
      <c r="D30" s="30"/>
      <c r="E30" s="30"/>
      <c r="F30" s="22"/>
      <c r="G30" s="22"/>
      <c r="H30" s="22"/>
      <c r="I30" s="22"/>
    </row>
    <row r="31" spans="1:9" ht="15.6" x14ac:dyDescent="0.3">
      <c r="A31" s="22" t="s">
        <v>57</v>
      </c>
      <c r="B31" s="29"/>
      <c r="C31" s="29"/>
      <c r="D31" s="30">
        <v>1864310.33</v>
      </c>
      <c r="E31" s="37">
        <v>0</v>
      </c>
      <c r="F31" s="22"/>
      <c r="G31" s="31"/>
      <c r="H31" s="22"/>
      <c r="I31" s="22"/>
    </row>
    <row r="32" spans="1:9" ht="15.6" x14ac:dyDescent="0.3">
      <c r="A32" s="34" t="s">
        <v>37</v>
      </c>
      <c r="B32" s="22"/>
      <c r="C32" s="26"/>
      <c r="D32" s="97">
        <v>6944.78</v>
      </c>
      <c r="E32" s="37">
        <v>0</v>
      </c>
      <c r="F32" s="22"/>
      <c r="G32" s="28"/>
      <c r="H32" s="28"/>
      <c r="I32" s="28"/>
    </row>
    <row r="33" spans="1:9" ht="15.6" x14ac:dyDescent="0.3">
      <c r="A33" s="34" t="s">
        <v>50</v>
      </c>
      <c r="B33" s="22"/>
      <c r="C33" s="26"/>
      <c r="D33" s="97">
        <v>26635.4</v>
      </c>
      <c r="E33" s="37">
        <v>0</v>
      </c>
      <c r="F33" s="22"/>
      <c r="G33" s="28"/>
      <c r="H33" s="28"/>
      <c r="I33" s="28"/>
    </row>
    <row r="34" spans="1:9" ht="15.6" x14ac:dyDescent="0.3">
      <c r="A34" s="19" t="s">
        <v>61</v>
      </c>
      <c r="B34" s="20"/>
      <c r="D34" s="32">
        <f>SUM(D31:D33)</f>
        <v>1897890.51</v>
      </c>
      <c r="E34" s="32">
        <f>SUM(E31:E33)</f>
        <v>0</v>
      </c>
      <c r="F34" s="22"/>
      <c r="G34" s="22"/>
      <c r="H34" s="22"/>
      <c r="I34" s="22"/>
    </row>
    <row r="35" spans="1:9" ht="15.6" x14ac:dyDescent="0.3">
      <c r="A35" s="19"/>
      <c r="B35" s="20"/>
      <c r="D35" s="21"/>
      <c r="E35" s="21"/>
      <c r="F35" s="22"/>
      <c r="G35" s="22"/>
      <c r="H35" s="22"/>
      <c r="I35" s="22"/>
    </row>
    <row r="36" spans="1:9" ht="15.6" x14ac:dyDescent="0.3">
      <c r="A36" s="22"/>
      <c r="B36" s="22"/>
      <c r="C36" s="30"/>
      <c r="D36" s="22"/>
      <c r="E36" s="22"/>
      <c r="F36" s="22"/>
      <c r="G36" s="22"/>
      <c r="H36" s="22"/>
      <c r="I36" s="22"/>
    </row>
    <row r="37" spans="1:9" ht="15.6" x14ac:dyDescent="0.3">
      <c r="A37" s="19" t="s">
        <v>38</v>
      </c>
      <c r="B37" s="22"/>
      <c r="C37" s="30"/>
      <c r="D37" s="22"/>
      <c r="E37" s="22"/>
      <c r="F37" s="22"/>
      <c r="G37" s="22"/>
      <c r="H37" s="22"/>
      <c r="I37" s="22"/>
    </row>
    <row r="38" spans="1:9" ht="15.6" x14ac:dyDescent="0.3">
      <c r="A38" s="19" t="s">
        <v>39</v>
      </c>
      <c r="B38" s="22"/>
      <c r="C38" s="30"/>
      <c r="D38" s="22"/>
      <c r="E38" s="22"/>
      <c r="F38" s="22"/>
      <c r="G38" s="22"/>
      <c r="H38" s="22"/>
      <c r="I38" s="22"/>
    </row>
    <row r="39" spans="1:9" ht="15.6" x14ac:dyDescent="0.3">
      <c r="A39" s="22" t="s">
        <v>40</v>
      </c>
      <c r="B39" s="22"/>
      <c r="C39" s="30"/>
      <c r="D39" s="30">
        <v>7000000</v>
      </c>
      <c r="E39" s="22"/>
      <c r="F39" s="22"/>
      <c r="G39" s="22"/>
      <c r="H39" s="22"/>
      <c r="I39" s="22"/>
    </row>
    <row r="40" spans="1:9" ht="15.6" x14ac:dyDescent="0.3">
      <c r="A40" s="22" t="s">
        <v>41</v>
      </c>
      <c r="B40" s="22"/>
      <c r="C40" s="30"/>
      <c r="D40" s="37">
        <v>55500</v>
      </c>
      <c r="E40" s="22"/>
      <c r="F40" s="22"/>
      <c r="G40" s="22"/>
      <c r="H40" s="22"/>
      <c r="I40" s="22"/>
    </row>
    <row r="41" spans="1:9" ht="15.6" x14ac:dyDescent="0.3">
      <c r="A41" s="22" t="s">
        <v>42</v>
      </c>
      <c r="B41" s="22"/>
      <c r="C41" s="30"/>
      <c r="D41" s="32">
        <v>6944500</v>
      </c>
      <c r="E41" s="22"/>
      <c r="F41" s="22"/>
      <c r="G41" s="22"/>
      <c r="H41" s="22"/>
      <c r="I41" s="22"/>
    </row>
    <row r="42" spans="1:9" ht="15.6" x14ac:dyDescent="0.3">
      <c r="A42" s="22"/>
      <c r="B42" s="22"/>
      <c r="C42" s="30"/>
      <c r="D42" s="22"/>
      <c r="E42" s="22"/>
      <c r="F42" s="22"/>
      <c r="G42" s="22"/>
      <c r="H42" s="22"/>
      <c r="I42" s="22"/>
    </row>
    <row r="43" spans="1:9" ht="15.6" x14ac:dyDescent="0.3">
      <c r="A43" s="22" t="s">
        <v>43</v>
      </c>
      <c r="B43" s="22"/>
      <c r="C43" s="30"/>
      <c r="D43" s="30">
        <v>979965.97</v>
      </c>
      <c r="E43" s="22"/>
      <c r="F43" s="22"/>
      <c r="G43" s="22"/>
      <c r="H43" s="22"/>
      <c r="I43" s="22"/>
    </row>
    <row r="44" spans="1:9" ht="15.6" x14ac:dyDescent="0.3">
      <c r="A44" s="22" t="s">
        <v>44</v>
      </c>
      <c r="B44" s="22"/>
      <c r="C44" s="30"/>
      <c r="D44" s="37">
        <v>979965.97</v>
      </c>
      <c r="E44" s="22"/>
      <c r="F44" s="22"/>
      <c r="G44" s="22"/>
      <c r="H44" s="22"/>
      <c r="I44" s="22"/>
    </row>
    <row r="45" spans="1:9" ht="15.6" x14ac:dyDescent="0.3">
      <c r="A45" s="22" t="s">
        <v>45</v>
      </c>
      <c r="B45" s="22"/>
      <c r="C45" s="30"/>
      <c r="D45" s="32">
        <f>D43-D44</f>
        <v>0</v>
      </c>
    </row>
    <row r="46" spans="1:9" ht="15.6" x14ac:dyDescent="0.3">
      <c r="A46" s="22"/>
      <c r="B46" s="22"/>
      <c r="C46" s="30"/>
      <c r="D46" s="30"/>
    </row>
    <row r="47" spans="1:9" ht="15.6" x14ac:dyDescent="0.3">
      <c r="A47" s="22" t="s">
        <v>46</v>
      </c>
      <c r="B47" s="22"/>
      <c r="C47" s="30"/>
      <c r="D47" s="37">
        <v>5964534.0300000003</v>
      </c>
    </row>
    <row r="48" spans="1:9" ht="15.6" x14ac:dyDescent="0.3">
      <c r="A48" s="39" t="s">
        <v>47</v>
      </c>
      <c r="B48" s="39"/>
      <c r="C48" s="37"/>
      <c r="D48" s="37">
        <v>3178172</v>
      </c>
    </row>
    <row r="49" spans="1:4" ht="15.6" x14ac:dyDescent="0.3">
      <c r="A49" s="22" t="s">
        <v>48</v>
      </c>
      <c r="B49" s="22"/>
      <c r="C49" s="30"/>
      <c r="D49" s="37">
        <v>14860.5</v>
      </c>
    </row>
    <row r="50" spans="1:4" ht="15.6" x14ac:dyDescent="0.3">
      <c r="A50" s="22" t="s">
        <v>49</v>
      </c>
      <c r="B50" s="22"/>
      <c r="C50" s="30"/>
      <c r="D50" s="32">
        <f>D47-D48-D49</f>
        <v>2771501.5300000003</v>
      </c>
    </row>
  </sheetData>
  <mergeCells count="1">
    <mergeCell ref="D19:E19"/>
  </mergeCells>
  <pageMargins left="0.7" right="0.7" top="0.75" bottom="0.75" header="0.3" footer="0.3"/>
  <pageSetup scale="7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Fund</vt:lpstr>
      <vt:lpstr>Capital Fund &amp; Bond Debt Svc</vt:lpstr>
      <vt:lpstr>Balances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Kristal Hughes</dc:creator>
  <cp:lastModifiedBy>Kristal Hughes</cp:lastModifiedBy>
  <cp:lastPrinted>2025-06-13T00:17:09Z</cp:lastPrinted>
  <dcterms:created xsi:type="dcterms:W3CDTF">2024-10-13T00:30:54Z</dcterms:created>
  <dcterms:modified xsi:type="dcterms:W3CDTF">2025-08-16T00:12:22Z</dcterms:modified>
</cp:coreProperties>
</file>