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82e074e7cdc7891/Desktop/BTAG/JCFEMS/FY 2025-26 Monthly Financial Reports/8-August 2025/"/>
    </mc:Choice>
  </mc:AlternateContent>
  <xr:revisionPtr revIDLastSave="0" documentId="8_{AE1839DB-F24B-4751-B3FC-8919D31A85C6}" xr6:coauthVersionLast="47" xr6:coauthVersionMax="47" xr10:uidLastSave="{00000000-0000-0000-0000-000000000000}"/>
  <bookViews>
    <workbookView xWindow="-108" yWindow="-108" windowWidth="23256" windowHeight="13896" tabRatio="757" activeTab="2" xr2:uid="{CD81B1F5-1E52-4AF4-84BE-3DF2F200DA2E}"/>
  </bookViews>
  <sheets>
    <sheet name="General Fund" sheetId="1" r:id="rId1"/>
    <sheet name="Capital Fund &amp; Bond Debt Svc" sheetId="3" r:id="rId2"/>
    <sheet name="Balanc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3" i="2"/>
  <c r="C2" i="2"/>
  <c r="D4" i="3"/>
  <c r="D3" i="3"/>
  <c r="D2" i="3"/>
  <c r="D58" i="2"/>
  <c r="F30" i="3" l="1"/>
  <c r="G30" i="3"/>
  <c r="H30" i="3"/>
  <c r="I30" i="3"/>
  <c r="D30" i="3"/>
  <c r="E7" i="3"/>
  <c r="E30" i="3" s="1"/>
  <c r="F7" i="3"/>
  <c r="G7" i="3"/>
  <c r="H7" i="3"/>
  <c r="I7" i="3"/>
  <c r="D7" i="3"/>
  <c r="E31" i="1" l="1"/>
  <c r="E10" i="1"/>
  <c r="F31" i="1"/>
  <c r="E39" i="1"/>
  <c r="F39" i="1"/>
  <c r="G39" i="1"/>
  <c r="H39" i="1"/>
  <c r="I39" i="1"/>
  <c r="D39" i="1"/>
  <c r="E20" i="3"/>
  <c r="I11" i="3"/>
  <c r="I36" i="1"/>
  <c r="D36" i="1"/>
  <c r="G38" i="3" l="1"/>
  <c r="G40" i="3" s="1"/>
  <c r="G32" i="3"/>
  <c r="G33" i="3" s="1"/>
  <c r="G19" i="3"/>
  <c r="H19" i="3" s="1"/>
  <c r="G18" i="3"/>
  <c r="G16" i="3"/>
  <c r="G10" i="3"/>
  <c r="G9" i="3"/>
  <c r="G11" i="3" s="1"/>
  <c r="G41" i="1"/>
  <c r="G42" i="1"/>
  <c r="G43" i="1"/>
  <c r="G44" i="1"/>
  <c r="G45" i="1"/>
  <c r="G46" i="1"/>
  <c r="G47" i="1"/>
  <c r="G48" i="1"/>
  <c r="G49" i="1"/>
  <c r="G50" i="1"/>
  <c r="G51" i="1"/>
  <c r="G40" i="1"/>
  <c r="G35" i="1"/>
  <c r="G34" i="1"/>
  <c r="G29" i="1"/>
  <c r="G30" i="1"/>
  <c r="H30" i="1" s="1"/>
  <c r="G31" i="1"/>
  <c r="G27" i="1"/>
  <c r="G28" i="1"/>
  <c r="G26" i="1"/>
  <c r="G22" i="1"/>
  <c r="G19" i="1"/>
  <c r="G10" i="1"/>
  <c r="D53" i="1"/>
  <c r="E25" i="1"/>
  <c r="E36" i="1" s="1"/>
  <c r="F25" i="1"/>
  <c r="F36" i="1" s="1"/>
  <c r="I20" i="3"/>
  <c r="I23" i="3" s="1"/>
  <c r="I24" i="3" s="1"/>
  <c r="E23" i="3"/>
  <c r="F23" i="3"/>
  <c r="E11" i="3"/>
  <c r="F11" i="3"/>
  <c r="E33" i="3"/>
  <c r="F33" i="3"/>
  <c r="E40" i="3"/>
  <c r="F40" i="3"/>
  <c r="F53" i="1"/>
  <c r="E53" i="1"/>
  <c r="I25" i="1"/>
  <c r="E29" i="2"/>
  <c r="D29" i="2"/>
  <c r="E34" i="2"/>
  <c r="D34" i="2"/>
  <c r="D26" i="2"/>
  <c r="D23" i="3"/>
  <c r="D20" i="3"/>
  <c r="D11" i="3"/>
  <c r="I33" i="3"/>
  <c r="I40" i="3"/>
  <c r="D40" i="3"/>
  <c r="D33" i="3"/>
  <c r="H32" i="3" l="1"/>
  <c r="G25" i="1"/>
  <c r="G36" i="1" s="1"/>
  <c r="G20" i="3"/>
  <c r="G23" i="3" s="1"/>
  <c r="H23" i="3" s="1"/>
  <c r="F24" i="3"/>
  <c r="F41" i="3"/>
  <c r="E41" i="3"/>
  <c r="E24" i="3"/>
  <c r="H19" i="1"/>
  <c r="E54" i="1"/>
  <c r="F54" i="1"/>
  <c r="H33" i="3"/>
  <c r="H40" i="3"/>
  <c r="D41" i="3"/>
  <c r="G41" i="3"/>
  <c r="H20" i="3" l="1"/>
  <c r="G24" i="3"/>
  <c r="D24" i="3"/>
  <c r="D45" i="2" l="1"/>
  <c r="D50" i="2"/>
  <c r="G53" i="1"/>
  <c r="E26" i="2"/>
  <c r="G54" i="1" l="1"/>
  <c r="H31" i="1"/>
  <c r="H56" i="1" l="1"/>
  <c r="H40" i="1"/>
  <c r="H42" i="1"/>
  <c r="H41" i="1"/>
  <c r="H22" i="1"/>
  <c r="H10" i="1"/>
  <c r="I53" i="1"/>
  <c r="H25" i="1" l="1"/>
  <c r="I54" i="1"/>
  <c r="D54" i="1"/>
  <c r="H53" i="1"/>
  <c r="H13" i="1"/>
  <c r="H54" i="1" l="1"/>
  <c r="H36" i="1"/>
</calcChain>
</file>

<file path=xl/sharedStrings.xml><?xml version="1.0" encoding="utf-8"?>
<sst xmlns="http://schemas.openxmlformats.org/spreadsheetml/2006/main" count="108" uniqueCount="91">
  <si>
    <t>Revenues</t>
  </si>
  <si>
    <t>Property Taxes</t>
  </si>
  <si>
    <t>GEMT</t>
  </si>
  <si>
    <t>Contractual Services</t>
  </si>
  <si>
    <t>OOD Alarms</t>
  </si>
  <si>
    <t>Grants</t>
  </si>
  <si>
    <t>Total YTD Revenues</t>
  </si>
  <si>
    <t>Expenditures</t>
  </si>
  <si>
    <t>Materials &amp; Services</t>
  </si>
  <si>
    <t>Capital Outlay</t>
  </si>
  <si>
    <t>Special Payments</t>
  </si>
  <si>
    <t>Debt Service</t>
  </si>
  <si>
    <t>Transfers</t>
  </si>
  <si>
    <t>Contingency</t>
  </si>
  <si>
    <t>Reserves</t>
  </si>
  <si>
    <t>Total YTD Expenditures</t>
  </si>
  <si>
    <t>Net Revenue Over Expenditures</t>
  </si>
  <si>
    <t>Beginning Fund Balance</t>
  </si>
  <si>
    <t>FINANCIAL DASHBOARD</t>
  </si>
  <si>
    <t>Contracts</t>
  </si>
  <si>
    <t>Circle Track &amp; Arena Standby</t>
  </si>
  <si>
    <t>Conflagration</t>
  </si>
  <si>
    <t>Salary</t>
  </si>
  <si>
    <t>OT</t>
  </si>
  <si>
    <t>Medical</t>
  </si>
  <si>
    <t>PERS</t>
  </si>
  <si>
    <t>Total Cash</t>
  </si>
  <si>
    <t>*3820 - JCF/EMS Checking</t>
  </si>
  <si>
    <t xml:space="preserve"> 664 - Jefferson County RFPD</t>
  </si>
  <si>
    <t xml:space="preserve"> 665 - JeffCo RFPD - Grant Reserve</t>
  </si>
  <si>
    <t>*0960 - "Old" EMS Checking</t>
  </si>
  <si>
    <t>*8106 - "New" EMS Checking</t>
  </si>
  <si>
    <t>Transfers from EMS</t>
  </si>
  <si>
    <t>Personnel Services*</t>
  </si>
  <si>
    <t xml:space="preserve"> 725 - J Cnty EMS/Fire Equipment</t>
  </si>
  <si>
    <t>Property Taxes - Bond</t>
  </si>
  <si>
    <t>General Fund</t>
  </si>
  <si>
    <t xml:space="preserve">667 - J County 2024 Bond </t>
  </si>
  <si>
    <t>Additional Requested Items:</t>
  </si>
  <si>
    <t>Bond Reconciliation Summary</t>
  </si>
  <si>
    <t>Bond Issuance</t>
  </si>
  <si>
    <t>Bond/Bank Fees</t>
  </si>
  <si>
    <t>Net Bond Total:</t>
  </si>
  <si>
    <t>Total Bond Budgeted for Operations:</t>
  </si>
  <si>
    <t>Bond Proceeds Spent to Date Operations:</t>
  </si>
  <si>
    <t>Bond Balance available for Operations:</t>
  </si>
  <si>
    <t>Total Bond Budgeted for Capital:</t>
  </si>
  <si>
    <t>Bond Proceeds Spent to Date Capital:</t>
  </si>
  <si>
    <t>Any Bills Outstanding for Capital Projects:</t>
  </si>
  <si>
    <t>Bond Balance available for Capital Projects:</t>
  </si>
  <si>
    <t>*5670 Bond Checking</t>
  </si>
  <si>
    <t>GO Bond Debt Service</t>
  </si>
  <si>
    <t>Capital Fund</t>
  </si>
  <si>
    <t>Bond Proceeds</t>
  </si>
  <si>
    <t>Seismic Grant</t>
  </si>
  <si>
    <t>Seismic Renovations</t>
  </si>
  <si>
    <t>Building Improvements</t>
  </si>
  <si>
    <t xml:space="preserve"> 666 - J Cnty Fire &amp; EMS Bond</t>
  </si>
  <si>
    <t>Transfer to General Fund</t>
  </si>
  <si>
    <t>Cash Balances - Operations</t>
  </si>
  <si>
    <t xml:space="preserve">Transfer in From Bond </t>
  </si>
  <si>
    <t>Total Bond Accounts</t>
  </si>
  <si>
    <t>Total Reserve Accounts</t>
  </si>
  <si>
    <t>FireMed/ProMed</t>
  </si>
  <si>
    <t>EMS - Other</t>
  </si>
  <si>
    <t>Fire Misc</t>
  </si>
  <si>
    <t>EMS Revenues</t>
  </si>
  <si>
    <t xml:space="preserve">Transfers </t>
  </si>
  <si>
    <t>Other District Revenues</t>
  </si>
  <si>
    <t>Interest</t>
  </si>
  <si>
    <t>EMS User Fees - Current</t>
  </si>
  <si>
    <t>EMS User Fees - Past</t>
  </si>
  <si>
    <t>EMS User Fees</t>
  </si>
  <si>
    <t>2024 FTE - 27</t>
  </si>
  <si>
    <t>2025/26 Budget</t>
  </si>
  <si>
    <t>2025/26 YTD Actual</t>
  </si>
  <si>
    <t>2024/25 Prior Year</t>
  </si>
  <si>
    <t>2025 FTE - 17</t>
  </si>
  <si>
    <t>Total Cash Available for 2025-26</t>
  </si>
  <si>
    <t>August 31, 2025</t>
  </si>
  <si>
    <t>Personnel Costs - August 2025</t>
  </si>
  <si>
    <t>August 2025</t>
  </si>
  <si>
    <t>16% OF TOTAL BUDGET</t>
  </si>
  <si>
    <t>16% of Budget</t>
  </si>
  <si>
    <t>July 2025</t>
  </si>
  <si>
    <t>Seismic Grant Tracking - to be updated at Board Meeting</t>
  </si>
  <si>
    <t>Total Seismic Grant Award</t>
  </si>
  <si>
    <t xml:space="preserve">Total Requested </t>
  </si>
  <si>
    <t>Total Reimbursed to Date</t>
  </si>
  <si>
    <t>Balance Remaining to be Received</t>
  </si>
  <si>
    <t>Total Spent to Date (across all fiscal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</si>
</sst>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2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164" fontId="2" fillId="0" borderId="0" xfId="1" applyNumberFormat="1" applyFont="1"/>
    <xf numFmtId="0" fontId="5" fillId="4" borderId="5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165" fontId="2" fillId="0" borderId="0" xfId="2" applyNumberFormat="1" applyFont="1" applyBorder="1"/>
    <xf numFmtId="10" fontId="2" fillId="0" borderId="0" xfId="3" applyNumberFormat="1" applyFont="1" applyBorder="1"/>
    <xf numFmtId="0" fontId="8" fillId="0" borderId="0" xfId="0" applyFont="1"/>
    <xf numFmtId="44" fontId="8" fillId="0" borderId="0" xfId="2" applyFont="1" applyFill="1"/>
    <xf numFmtId="44" fontId="8" fillId="0" borderId="0" xfId="2" applyFont="1" applyFill="1" applyBorder="1"/>
    <xf numFmtId="0" fontId="9" fillId="0" borderId="0" xfId="0" applyFont="1"/>
    <xf numFmtId="166" fontId="8" fillId="0" borderId="0" xfId="0" applyNumberFormat="1" applyFont="1" applyAlignment="1">
      <alignment horizontal="left"/>
    </xf>
    <xf numFmtId="16" fontId="9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9" fillId="0" borderId="0" xfId="2" applyFont="1" applyFill="1"/>
    <xf numFmtId="43" fontId="9" fillId="0" borderId="0" xfId="1" applyFont="1" applyFill="1"/>
    <xf numFmtId="0" fontId="9" fillId="0" borderId="0" xfId="0" applyFont="1" applyAlignment="1">
      <alignment horizontal="right"/>
    </xf>
    <xf numFmtId="44" fontId="8" fillId="6" borderId="5" xfId="2" applyFont="1" applyFill="1" applyBorder="1" applyAlignment="1">
      <alignment horizontal="center"/>
    </xf>
    <xf numFmtId="0" fontId="11" fillId="0" borderId="0" xfId="0" applyFont="1"/>
    <xf numFmtId="166" fontId="9" fillId="0" borderId="0" xfId="0" applyNumberFormat="1" applyFont="1" applyAlignment="1">
      <alignment horizontal="left"/>
    </xf>
    <xf numFmtId="44" fontId="0" fillId="0" borderId="0" xfId="0" applyNumberFormat="1"/>
    <xf numFmtId="44" fontId="2" fillId="0" borderId="0" xfId="0" applyNumberFormat="1" applyFont="1"/>
    <xf numFmtId="43" fontId="9" fillId="5" borderId="0" xfId="1" applyFont="1" applyFill="1"/>
    <xf numFmtId="0" fontId="8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9" fontId="0" fillId="0" borderId="0" xfId="3" applyFont="1"/>
    <xf numFmtId="0" fontId="2" fillId="0" borderId="5" xfId="0" applyFont="1" applyBorder="1"/>
    <xf numFmtId="0" fontId="9" fillId="5" borderId="3" xfId="0" applyFont="1" applyFill="1" applyBorder="1"/>
    <xf numFmtId="165" fontId="9" fillId="5" borderId="5" xfId="2" applyNumberFormat="1" applyFont="1" applyFill="1" applyBorder="1"/>
    <xf numFmtId="0" fontId="9" fillId="5" borderId="5" xfId="0" applyFont="1" applyFill="1" applyBorder="1"/>
    <xf numFmtId="165" fontId="9" fillId="5" borderId="4" xfId="2" applyNumberFormat="1" applyFont="1" applyFill="1" applyBorder="1"/>
    <xf numFmtId="43" fontId="9" fillId="5" borderId="0" xfId="1" applyFont="1" applyFill="1" applyBorder="1" applyAlignment="1">
      <alignment horizontal="right"/>
    </xf>
    <xf numFmtId="0" fontId="1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3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2" borderId="21" xfId="0" applyFont="1" applyFill="1" applyBorder="1" applyAlignment="1">
      <alignment horizontal="center" vertical="center" wrapText="1"/>
    </xf>
    <xf numFmtId="0" fontId="0" fillId="0" borderId="22" xfId="0" applyBorder="1"/>
    <xf numFmtId="164" fontId="2" fillId="0" borderId="23" xfId="1" applyNumberFormat="1" applyFont="1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164" fontId="2" fillId="0" borderId="13" xfId="1" applyNumberFormat="1" applyFont="1" applyBorder="1"/>
    <xf numFmtId="164" fontId="6" fillId="5" borderId="22" xfId="1" applyNumberFormat="1" applyFont="1" applyFill="1" applyBorder="1"/>
    <xf numFmtId="164" fontId="2" fillId="5" borderId="23" xfId="1" applyNumberFormat="1" applyFont="1" applyFill="1" applyBorder="1"/>
    <xf numFmtId="164" fontId="2" fillId="5" borderId="24" xfId="1" applyNumberFormat="1" applyFont="1" applyFill="1" applyBorder="1"/>
    <xf numFmtId="164" fontId="2" fillId="5" borderId="25" xfId="1" applyNumberFormat="1" applyFont="1" applyFill="1" applyBorder="1"/>
    <xf numFmtId="164" fontId="2" fillId="5" borderId="13" xfId="1" applyNumberFormat="1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10" fontId="2" fillId="0" borderId="23" xfId="3" applyNumberFormat="1" applyFont="1" applyBorder="1"/>
    <xf numFmtId="10" fontId="2" fillId="0" borderId="24" xfId="3" applyNumberFormat="1" applyFont="1" applyBorder="1"/>
    <xf numFmtId="10" fontId="2" fillId="0" borderId="13" xfId="3" applyNumberFormat="1" applyFont="1" applyBorder="1"/>
    <xf numFmtId="10" fontId="2" fillId="0" borderId="25" xfId="3" applyNumberFormat="1" applyFont="1" applyBorder="1"/>
    <xf numFmtId="10" fontId="2" fillId="7" borderId="24" xfId="3" applyNumberFormat="1" applyFont="1" applyFill="1" applyBorder="1"/>
    <xf numFmtId="164" fontId="2" fillId="0" borderId="0" xfId="1" applyNumberFormat="1" applyFont="1" applyBorder="1"/>
    <xf numFmtId="164" fontId="2" fillId="5" borderId="0" xfId="1" applyNumberFormat="1" applyFont="1" applyFill="1" applyBorder="1"/>
    <xf numFmtId="44" fontId="4" fillId="3" borderId="6" xfId="2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2" fillId="0" borderId="27" xfId="0" applyFont="1" applyBorder="1"/>
    <xf numFmtId="0" fontId="6" fillId="0" borderId="0" xfId="0" applyFont="1" applyBorder="1" applyAlignment="1">
      <alignment horizontal="right"/>
    </xf>
    <xf numFmtId="164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left" vertical="center"/>
    </xf>
    <xf numFmtId="164" fontId="2" fillId="0" borderId="0" xfId="1" applyNumberFormat="1" applyFont="1" applyFill="1" applyAlignment="1">
      <alignment horizontal="left" vertical="center"/>
    </xf>
    <xf numFmtId="164" fontId="3" fillId="2" borderId="21" xfId="1" applyNumberFormat="1" applyFont="1" applyFill="1" applyBorder="1" applyAlignment="1">
      <alignment horizontal="center" vertical="center" wrapText="1"/>
    </xf>
    <xf numFmtId="164" fontId="0" fillId="0" borderId="22" xfId="1" applyNumberFormat="1" applyFont="1" applyBorder="1"/>
    <xf numFmtId="164" fontId="0" fillId="0" borderId="0" xfId="1" applyNumberFormat="1" applyFont="1"/>
    <xf numFmtId="164" fontId="2" fillId="0" borderId="26" xfId="1" applyNumberFormat="1" applyFont="1" applyBorder="1"/>
    <xf numFmtId="164" fontId="2" fillId="0" borderId="0" xfId="1" applyNumberFormat="1" applyFont="1" applyAlignment="1">
      <alignment horizontal="right" vertical="center"/>
    </xf>
    <xf numFmtId="164" fontId="2" fillId="0" borderId="25" xfId="1" applyNumberFormat="1" applyFont="1" applyBorder="1" applyAlignment="1">
      <alignment horizontal="center"/>
    </xf>
    <xf numFmtId="0" fontId="5" fillId="4" borderId="27" xfId="0" applyFont="1" applyFill="1" applyBorder="1"/>
    <xf numFmtId="0" fontId="2" fillId="4" borderId="28" xfId="0" applyFont="1" applyFill="1" applyBorder="1"/>
    <xf numFmtId="0" fontId="2" fillId="4" borderId="29" xfId="0" applyFont="1" applyFill="1" applyBorder="1"/>
    <xf numFmtId="164" fontId="2" fillId="0" borderId="30" xfId="1" applyNumberFormat="1" applyFont="1" applyBorder="1"/>
    <xf numFmtId="164" fontId="2" fillId="5" borderId="30" xfId="1" applyNumberFormat="1" applyFont="1" applyFill="1" applyBorder="1"/>
    <xf numFmtId="10" fontId="2" fillId="0" borderId="30" xfId="3" applyNumberFormat="1" applyFont="1" applyBorder="1"/>
    <xf numFmtId="164" fontId="2" fillId="0" borderId="31" xfId="1" applyNumberFormat="1" applyFont="1" applyBorder="1"/>
    <xf numFmtId="0" fontId="2" fillId="0" borderId="10" xfId="0" applyFont="1" applyBorder="1"/>
    <xf numFmtId="0" fontId="2" fillId="0" borderId="32" xfId="0" applyFont="1" applyBorder="1"/>
    <xf numFmtId="164" fontId="2" fillId="0" borderId="33" xfId="1" applyNumberFormat="1" applyFont="1" applyBorder="1"/>
    <xf numFmtId="164" fontId="2" fillId="5" borderId="33" xfId="1" applyNumberFormat="1" applyFont="1" applyFill="1" applyBorder="1"/>
    <xf numFmtId="10" fontId="2" fillId="0" borderId="33" xfId="3" applyNumberFormat="1" applyFont="1" applyBorder="1"/>
    <xf numFmtId="164" fontId="2" fillId="0" borderId="34" xfId="1" applyNumberFormat="1" applyFont="1" applyBorder="1"/>
    <xf numFmtId="0" fontId="2" fillId="0" borderId="11" xfId="0" applyFont="1" applyBorder="1"/>
    <xf numFmtId="164" fontId="2" fillId="0" borderId="35" xfId="1" applyNumberFormat="1" applyFont="1" applyBorder="1"/>
    <xf numFmtId="164" fontId="2" fillId="5" borderId="35" xfId="1" applyNumberFormat="1" applyFont="1" applyFill="1" applyBorder="1"/>
    <xf numFmtId="10" fontId="2" fillId="0" borderId="35" xfId="3" applyNumberFormat="1" applyFont="1" applyBorder="1"/>
    <xf numFmtId="164" fontId="2" fillId="0" borderId="36" xfId="1" applyNumberFormat="1" applyFont="1" applyBorder="1"/>
    <xf numFmtId="0" fontId="2" fillId="0" borderId="37" xfId="0" applyFont="1" applyBorder="1"/>
    <xf numFmtId="165" fontId="2" fillId="0" borderId="38" xfId="2" applyNumberFormat="1" applyFont="1" applyBorder="1"/>
    <xf numFmtId="10" fontId="2" fillId="0" borderId="38" xfId="3" applyNumberFormat="1" applyFont="1" applyBorder="1"/>
    <xf numFmtId="165" fontId="2" fillId="0" borderId="39" xfId="2" applyNumberFormat="1" applyFont="1" applyBorder="1"/>
    <xf numFmtId="0" fontId="2" fillId="0" borderId="35" xfId="0" applyFont="1" applyBorder="1"/>
    <xf numFmtId="0" fontId="2" fillId="0" borderId="40" xfId="0" applyFont="1" applyBorder="1"/>
    <xf numFmtId="164" fontId="2" fillId="0" borderId="41" xfId="1" applyNumberFormat="1" applyFont="1" applyBorder="1"/>
    <xf numFmtId="164" fontId="2" fillId="5" borderId="41" xfId="1" applyNumberFormat="1" applyFont="1" applyFill="1" applyBorder="1"/>
    <xf numFmtId="10" fontId="2" fillId="0" borderId="41" xfId="3" applyNumberFormat="1" applyFont="1" applyBorder="1"/>
    <xf numFmtId="164" fontId="2" fillId="0" borderId="42" xfId="1" applyNumberFormat="1" applyFont="1" applyBorder="1"/>
    <xf numFmtId="165" fontId="2" fillId="0" borderId="35" xfId="2" applyNumberFormat="1" applyFont="1" applyBorder="1"/>
    <xf numFmtId="165" fontId="2" fillId="0" borderId="36" xfId="2" applyNumberFormat="1" applyFont="1" applyBorder="1"/>
    <xf numFmtId="165" fontId="2" fillId="0" borderId="35" xfId="0" applyNumberFormat="1" applyFont="1" applyBorder="1"/>
    <xf numFmtId="165" fontId="2" fillId="0" borderId="36" xfId="0" applyNumberFormat="1" applyFont="1" applyBorder="1"/>
    <xf numFmtId="165" fontId="2" fillId="0" borderId="36" xfId="2" applyNumberFormat="1" applyFont="1" applyBorder="1" applyAlignment="1">
      <alignment horizontal="center"/>
    </xf>
    <xf numFmtId="0" fontId="2" fillId="0" borderId="43" xfId="0" applyFont="1" applyBorder="1"/>
    <xf numFmtId="0" fontId="2" fillId="0" borderId="11" xfId="0" applyFont="1" applyFill="1" applyBorder="1"/>
    <xf numFmtId="0" fontId="2" fillId="0" borderId="35" xfId="0" applyFont="1" applyFill="1" applyBorder="1"/>
    <xf numFmtId="164" fontId="2" fillId="0" borderId="35" xfId="1" applyNumberFormat="1" applyFont="1" applyFill="1" applyBorder="1"/>
    <xf numFmtId="164" fontId="2" fillId="0" borderId="36" xfId="1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165" fontId="2" fillId="0" borderId="35" xfId="2" applyNumberFormat="1" applyFont="1" applyFill="1" applyBorder="1"/>
    <xf numFmtId="10" fontId="2" fillId="0" borderId="35" xfId="3" applyNumberFormat="1" applyFont="1" applyFill="1" applyBorder="1"/>
    <xf numFmtId="165" fontId="2" fillId="0" borderId="36" xfId="2" applyNumberFormat="1" applyFont="1" applyFill="1" applyBorder="1"/>
    <xf numFmtId="9" fontId="7" fillId="2" borderId="27" xfId="0" applyNumberFormat="1" applyFont="1" applyFill="1" applyBorder="1" applyAlignment="1">
      <alignment horizontal="center" vertical="center"/>
    </xf>
    <xf numFmtId="9" fontId="7" fillId="2" borderId="28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164" fontId="2" fillId="4" borderId="22" xfId="1" applyNumberFormat="1" applyFont="1" applyFill="1" applyBorder="1"/>
    <xf numFmtId="0" fontId="2" fillId="4" borderId="22" xfId="0" applyFont="1" applyFill="1" applyBorder="1"/>
    <xf numFmtId="164" fontId="3" fillId="2" borderId="13" xfId="1" applyNumberFormat="1" applyFont="1" applyFill="1" applyBorder="1" applyAlignment="1">
      <alignment horizontal="center" vertical="center" wrapText="1"/>
    </xf>
    <xf numFmtId="164" fontId="3" fillId="2" borderId="13" xfId="1" quotePrefix="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64" fontId="3" fillId="2" borderId="29" xfId="1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22859</xdr:rowOff>
    </xdr:from>
    <xdr:to>
      <xdr:col>2</xdr:col>
      <xdr:colOff>807720</xdr:colOff>
      <xdr:row>4</xdr:row>
      <xdr:rowOff>136482</xdr:rowOff>
    </xdr:to>
    <xdr:pic>
      <xdr:nvPicPr>
        <xdr:cNvPr id="3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532F1D31-6F34-4E4A-6FD9-439B95AF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59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22859</xdr:rowOff>
    </xdr:from>
    <xdr:to>
      <xdr:col>2</xdr:col>
      <xdr:colOff>807720</xdr:colOff>
      <xdr:row>4</xdr:row>
      <xdr:rowOff>136482</xdr:rowOff>
    </xdr:to>
    <xdr:pic>
      <xdr:nvPicPr>
        <xdr:cNvPr id="2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E9B94095-CABC-4EE3-BBBC-C12A58B8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59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1074420</xdr:colOff>
      <xdr:row>0</xdr:row>
      <xdr:rowOff>91440</xdr:rowOff>
    </xdr:from>
    <xdr:to>
      <xdr:col>0</xdr:col>
      <xdr:colOff>2301240</xdr:colOff>
      <xdr:row>5</xdr:row>
      <xdr:rowOff>22183</xdr:rowOff>
    </xdr:to>
    <xdr:pic>
      <xdr:nvPicPr>
        <xdr:cNvPr id="3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9D767127-8FC6-41E4-9968-43CBB580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91440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C9BB-EE72-4952-803B-830CB167B4CA}">
  <sheetPr>
    <pageSetUpPr fitToPage="1"/>
  </sheetPr>
  <dimension ref="A1:J64"/>
  <sheetViews>
    <sheetView zoomScale="145" zoomScaleNormal="145" workbookViewId="0">
      <selection activeCell="G56" sqref="G56"/>
    </sheetView>
  </sheetViews>
  <sheetFormatPr defaultRowHeight="14.4" x14ac:dyDescent="0.3"/>
  <cols>
    <col min="1" max="1" width="6.109375" customWidth="1"/>
    <col min="2" max="2" width="5.5546875" customWidth="1"/>
    <col min="3" max="3" width="21.109375" customWidth="1"/>
    <col min="4" max="4" width="13.6640625" style="87" customWidth="1"/>
    <col min="5" max="5" width="12.5546875" style="87" customWidth="1"/>
    <col min="6" max="6" width="12.6640625" style="87" customWidth="1"/>
    <col min="7" max="7" width="13.88671875" style="87" customWidth="1"/>
    <col min="8" max="8" width="10.6640625" customWidth="1"/>
    <col min="9" max="9" width="13.88671875" style="87" customWidth="1"/>
  </cols>
  <sheetData>
    <row r="1" spans="1:9" x14ac:dyDescent="0.3">
      <c r="A1" s="1"/>
      <c r="B1" s="1"/>
      <c r="C1" s="1"/>
      <c r="D1" s="7"/>
      <c r="E1" s="7"/>
      <c r="F1" s="7"/>
      <c r="G1" s="7"/>
      <c r="H1" s="1"/>
      <c r="I1" s="89"/>
    </row>
    <row r="2" spans="1:9" x14ac:dyDescent="0.3">
      <c r="A2" s="1"/>
      <c r="B2" s="1"/>
      <c r="C2" s="1"/>
      <c r="D2" s="7"/>
      <c r="E2" s="7"/>
      <c r="F2" s="82" t="s">
        <v>18</v>
      </c>
      <c r="G2" s="7"/>
      <c r="H2" s="1"/>
      <c r="I2" s="7"/>
    </row>
    <row r="3" spans="1:9" x14ac:dyDescent="0.3">
      <c r="A3" s="1"/>
      <c r="B3" s="1"/>
      <c r="C3" s="1"/>
      <c r="D3" s="7"/>
      <c r="E3" s="7"/>
      <c r="F3" s="83" t="s">
        <v>79</v>
      </c>
      <c r="G3" s="7"/>
      <c r="H3" s="1"/>
      <c r="I3" s="7"/>
    </row>
    <row r="4" spans="1:9" x14ac:dyDescent="0.3">
      <c r="A4" s="1"/>
      <c r="B4" s="1"/>
      <c r="C4" s="1"/>
      <c r="D4" s="7"/>
      <c r="E4" s="7"/>
      <c r="F4" s="84" t="s">
        <v>82</v>
      </c>
      <c r="G4" s="7"/>
      <c r="H4" s="1"/>
      <c r="I4" s="7"/>
    </row>
    <row r="5" spans="1:9" x14ac:dyDescent="0.3">
      <c r="A5" s="1"/>
      <c r="B5" s="1"/>
      <c r="C5" s="1"/>
      <c r="D5" s="7"/>
      <c r="E5" s="7"/>
      <c r="F5" s="7"/>
      <c r="G5" s="7"/>
      <c r="H5" s="1"/>
      <c r="I5" s="7"/>
    </row>
    <row r="6" spans="1:9" ht="21.6" thickBot="1" x14ac:dyDescent="0.45">
      <c r="A6" s="74" t="s">
        <v>36</v>
      </c>
      <c r="B6" s="74"/>
      <c r="C6" s="74"/>
      <c r="D6" s="74"/>
      <c r="E6" s="74"/>
      <c r="F6" s="74"/>
      <c r="G6" s="74"/>
      <c r="H6" s="74"/>
      <c r="I6" s="74"/>
    </row>
    <row r="7" spans="1:9" ht="43.95" customHeight="1" thickBot="1" x14ac:dyDescent="0.35">
      <c r="A7" s="134"/>
      <c r="B7" s="135"/>
      <c r="C7" s="136"/>
      <c r="D7" s="141" t="s">
        <v>74</v>
      </c>
      <c r="E7" s="142" t="s">
        <v>84</v>
      </c>
      <c r="F7" s="142" t="s">
        <v>81</v>
      </c>
      <c r="G7" s="141" t="s">
        <v>75</v>
      </c>
      <c r="H7" s="143" t="s">
        <v>83</v>
      </c>
      <c r="I7" s="144" t="s">
        <v>76</v>
      </c>
    </row>
    <row r="8" spans="1:9" ht="17.399999999999999" x14ac:dyDescent="0.3">
      <c r="A8" s="138" t="s">
        <v>0</v>
      </c>
      <c r="B8" s="10"/>
      <c r="C8" s="10"/>
      <c r="D8" s="139"/>
      <c r="E8" s="139"/>
      <c r="F8" s="139"/>
      <c r="G8" s="139"/>
      <c r="H8" s="140"/>
      <c r="I8" s="139"/>
    </row>
    <row r="9" spans="1:9" ht="15" thickBot="1" x14ac:dyDescent="0.35">
      <c r="A9" s="1"/>
      <c r="B9" s="41" t="s">
        <v>1</v>
      </c>
      <c r="D9" s="86"/>
      <c r="E9" s="86"/>
      <c r="F9" s="86"/>
      <c r="G9" s="86"/>
      <c r="H9" s="55"/>
      <c r="I9" s="86"/>
    </row>
    <row r="10" spans="1:9" ht="15" thickBot="1" x14ac:dyDescent="0.35">
      <c r="A10" s="1"/>
      <c r="B10" s="49" t="s">
        <v>1</v>
      </c>
      <c r="C10" s="80"/>
      <c r="D10" s="59">
        <v>1256760</v>
      </c>
      <c r="E10" s="59">
        <f>4994.05+10568.71</f>
        <v>15562.759999999998</v>
      </c>
      <c r="F10" s="59">
        <v>9164.7900000000009</v>
      </c>
      <c r="G10" s="64">
        <f>SUM(E10:F10)</f>
        <v>24727.55</v>
      </c>
      <c r="H10" s="69">
        <f>G10/D10</f>
        <v>1.967563417040644E-2</v>
      </c>
      <c r="I10" s="64">
        <v>1744025.14</v>
      </c>
    </row>
    <row r="11" spans="1:9" x14ac:dyDescent="0.3">
      <c r="A11" s="1"/>
    </row>
    <row r="12" spans="1:9" ht="15" thickBot="1" x14ac:dyDescent="0.35">
      <c r="A12" s="1"/>
      <c r="B12" s="41" t="s">
        <v>66</v>
      </c>
    </row>
    <row r="13" spans="1:9" hidden="1" x14ac:dyDescent="0.3">
      <c r="A13" s="1"/>
      <c r="B13" s="42" t="s">
        <v>70</v>
      </c>
      <c r="C13" s="50"/>
      <c r="D13" s="57">
        <v>2891000</v>
      </c>
      <c r="E13" s="62">
        <v>489389</v>
      </c>
      <c r="F13" s="62">
        <v>69870</v>
      </c>
      <c r="G13" s="62">
        <v>1311141</v>
      </c>
      <c r="H13" s="68">
        <f>G13/D13</f>
        <v>0.45352507782774126</v>
      </c>
      <c r="I13" s="62">
        <v>100298.83</v>
      </c>
    </row>
    <row r="14" spans="1:9" hidden="1" x14ac:dyDescent="0.3">
      <c r="A14" s="1"/>
      <c r="B14" s="45" t="s">
        <v>71</v>
      </c>
      <c r="C14" s="35"/>
      <c r="D14" s="56">
        <v>0</v>
      </c>
      <c r="E14" s="56">
        <v>3485</v>
      </c>
      <c r="F14" s="56">
        <v>229</v>
      </c>
      <c r="G14" s="61">
        <v>5624</v>
      </c>
      <c r="H14" s="56">
        <v>0</v>
      </c>
      <c r="I14" s="61"/>
    </row>
    <row r="15" spans="1:9" hidden="1" x14ac:dyDescent="0.3">
      <c r="A15" s="1"/>
      <c r="B15" s="45" t="s">
        <v>63</v>
      </c>
      <c r="C15" s="35"/>
      <c r="D15" s="56">
        <v>0</v>
      </c>
      <c r="E15" s="56">
        <v>4200</v>
      </c>
      <c r="F15" s="56">
        <v>1140</v>
      </c>
      <c r="G15" s="61">
        <v>12840</v>
      </c>
      <c r="H15" s="56">
        <v>0</v>
      </c>
      <c r="I15" s="61">
        <v>6770</v>
      </c>
    </row>
    <row r="16" spans="1:9" hidden="1" x14ac:dyDescent="0.3">
      <c r="A16" s="1"/>
      <c r="B16" s="45" t="s">
        <v>64</v>
      </c>
      <c r="C16" s="35"/>
      <c r="D16" s="56">
        <v>0</v>
      </c>
      <c r="E16" s="56">
        <v>5</v>
      </c>
      <c r="F16" s="56">
        <v>31</v>
      </c>
      <c r="G16" s="61">
        <v>178</v>
      </c>
      <c r="H16" s="56">
        <v>0</v>
      </c>
      <c r="I16" s="61"/>
    </row>
    <row r="17" spans="1:9" ht="15" hidden="1" thickBot="1" x14ac:dyDescent="0.35">
      <c r="A17" s="1"/>
      <c r="B17" s="75" t="s">
        <v>2</v>
      </c>
      <c r="C17" s="76"/>
      <c r="D17" s="58">
        <v>200000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</row>
    <row r="18" spans="1:9" ht="15" hidden="1" thickBot="1" x14ac:dyDescent="0.35">
      <c r="A18" s="1"/>
      <c r="B18" s="3"/>
      <c r="C18" s="3"/>
      <c r="D18" s="72"/>
      <c r="E18" s="73"/>
      <c r="F18" s="73"/>
      <c r="G18" s="73"/>
      <c r="H18" s="73"/>
      <c r="I18" s="73"/>
    </row>
    <row r="19" spans="1:9" ht="15" thickBot="1" x14ac:dyDescent="0.35">
      <c r="B19" s="77" t="s">
        <v>72</v>
      </c>
      <c r="C19" s="78"/>
      <c r="D19" s="59">
        <v>1840531</v>
      </c>
      <c r="E19" s="64">
        <v>65497</v>
      </c>
      <c r="F19" s="64">
        <v>42549.65</v>
      </c>
      <c r="G19" s="64">
        <f>SUM(E19:F19)</f>
        <v>108046.65</v>
      </c>
      <c r="H19" s="69">
        <f>G19/D19</f>
        <v>5.8704064207557492E-2</v>
      </c>
      <c r="I19" s="64">
        <v>1511170.1</v>
      </c>
    </row>
    <row r="20" spans="1:9" x14ac:dyDescent="0.3">
      <c r="B20" s="72"/>
      <c r="C20" s="72"/>
      <c r="D20" s="72"/>
      <c r="E20" s="73"/>
      <c r="F20" s="73"/>
      <c r="G20" s="73"/>
      <c r="H20" s="12"/>
      <c r="I20" s="73"/>
    </row>
    <row r="21" spans="1:9" ht="15" thickBot="1" x14ac:dyDescent="0.35">
      <c r="B21" s="41" t="s">
        <v>5</v>
      </c>
    </row>
    <row r="22" spans="1:9" ht="15" thickBot="1" x14ac:dyDescent="0.35">
      <c r="A22" s="1"/>
      <c r="B22" s="77" t="s">
        <v>5</v>
      </c>
      <c r="C22" s="78"/>
      <c r="D22" s="59">
        <v>224921</v>
      </c>
      <c r="E22" s="64">
        <v>0</v>
      </c>
      <c r="F22" s="64">
        <v>0</v>
      </c>
      <c r="G22" s="64">
        <f>SUM(E22:F22)</f>
        <v>0</v>
      </c>
      <c r="H22" s="69">
        <f>G22/D22</f>
        <v>0</v>
      </c>
      <c r="I22" s="64">
        <v>532610.99</v>
      </c>
    </row>
    <row r="24" spans="1:9" ht="15" thickBot="1" x14ac:dyDescent="0.35">
      <c r="B24" s="41" t="s">
        <v>68</v>
      </c>
    </row>
    <row r="25" spans="1:9" x14ac:dyDescent="0.3">
      <c r="A25" s="1"/>
      <c r="B25" s="42" t="s">
        <v>3</v>
      </c>
      <c r="C25" s="50"/>
      <c r="D25" s="57">
        <v>454757</v>
      </c>
      <c r="E25" s="62">
        <f t="shared" ref="E25:F25" si="0">SUM(E26:E28)</f>
        <v>8587.5</v>
      </c>
      <c r="F25" s="62">
        <f t="shared" si="0"/>
        <v>7501</v>
      </c>
      <c r="G25" s="62">
        <f>SUM(G26:G28)</f>
        <v>16088.5</v>
      </c>
      <c r="H25" s="68">
        <f>G25/D25</f>
        <v>3.537823496944522E-2</v>
      </c>
      <c r="I25" s="62">
        <f>SUM(I26:I28)</f>
        <v>404489.11</v>
      </c>
    </row>
    <row r="26" spans="1:9" x14ac:dyDescent="0.3">
      <c r="A26" s="1"/>
      <c r="B26" s="43"/>
      <c r="C26" s="81" t="s">
        <v>19</v>
      </c>
      <c r="D26" s="60">
        <v>303348</v>
      </c>
      <c r="E26" s="60">
        <v>6093.5</v>
      </c>
      <c r="F26" s="60">
        <v>5613.5</v>
      </c>
      <c r="G26" s="60">
        <f>SUM(E26:F26)</f>
        <v>11707</v>
      </c>
      <c r="H26" s="60"/>
      <c r="I26" s="60">
        <v>216809.65</v>
      </c>
    </row>
    <row r="27" spans="1:9" x14ac:dyDescent="0.3">
      <c r="A27" s="1"/>
      <c r="B27" s="43"/>
      <c r="C27" s="81" t="s">
        <v>20</v>
      </c>
      <c r="D27" s="60">
        <v>10000</v>
      </c>
      <c r="E27" s="60">
        <v>2494</v>
      </c>
      <c r="F27" s="60">
        <v>1887.5</v>
      </c>
      <c r="G27" s="60">
        <f t="shared" ref="G27:G31" si="1">SUM(E27:F27)</f>
        <v>4381.5</v>
      </c>
      <c r="H27" s="60"/>
      <c r="I27" s="60">
        <v>9118.75</v>
      </c>
    </row>
    <row r="28" spans="1:9" x14ac:dyDescent="0.3">
      <c r="A28" s="1"/>
      <c r="B28" s="43"/>
      <c r="C28" s="81" t="s">
        <v>21</v>
      </c>
      <c r="D28" s="60">
        <v>141409</v>
      </c>
      <c r="E28" s="60">
        <v>0</v>
      </c>
      <c r="F28" s="60"/>
      <c r="G28" s="60">
        <f t="shared" si="1"/>
        <v>0</v>
      </c>
      <c r="H28" s="60"/>
      <c r="I28" s="60">
        <v>178560.71</v>
      </c>
    </row>
    <row r="29" spans="1:9" x14ac:dyDescent="0.3">
      <c r="A29" s="1"/>
      <c r="B29" s="44" t="s">
        <v>4</v>
      </c>
      <c r="C29" s="49"/>
      <c r="D29" s="56">
        <v>15000</v>
      </c>
      <c r="E29" s="61">
        <v>171</v>
      </c>
      <c r="F29" s="61">
        <v>0</v>
      </c>
      <c r="G29" s="61">
        <f t="shared" si="1"/>
        <v>171</v>
      </c>
      <c r="H29" s="61">
        <v>0</v>
      </c>
      <c r="I29" s="61">
        <v>0</v>
      </c>
    </row>
    <row r="30" spans="1:9" ht="15" thickBot="1" x14ac:dyDescent="0.35">
      <c r="A30" s="1"/>
      <c r="B30" s="46" t="s">
        <v>69</v>
      </c>
      <c r="C30" s="51"/>
      <c r="D30" s="61">
        <v>35000</v>
      </c>
      <c r="E30" s="88">
        <v>1353</v>
      </c>
      <c r="F30" s="88">
        <v>1714.2</v>
      </c>
      <c r="G30" s="61">
        <f t="shared" si="1"/>
        <v>3067.2</v>
      </c>
      <c r="H30" s="70">
        <f>G30/D30</f>
        <v>8.7634285714285706E-2</v>
      </c>
      <c r="I30" s="61">
        <v>60293.919999999998</v>
      </c>
    </row>
    <row r="31" spans="1:9" ht="15" thickBot="1" x14ac:dyDescent="0.35">
      <c r="A31" s="1"/>
      <c r="B31" s="75" t="s">
        <v>65</v>
      </c>
      <c r="C31" s="76"/>
      <c r="D31" s="58">
        <v>45500</v>
      </c>
      <c r="E31" s="58">
        <f>17000+100+1006+1026</f>
        <v>19132</v>
      </c>
      <c r="F31" s="58">
        <f>5326+25+3.75+440</f>
        <v>5794.75</v>
      </c>
      <c r="G31" s="63">
        <f t="shared" si="1"/>
        <v>24926.75</v>
      </c>
      <c r="H31" s="70">
        <f>G31/D31</f>
        <v>0.54784065934065929</v>
      </c>
      <c r="I31" s="63">
        <v>27507.74</v>
      </c>
    </row>
    <row r="33" spans="1:10" ht="15" thickBot="1" x14ac:dyDescent="0.35">
      <c r="B33" s="41" t="s">
        <v>67</v>
      </c>
    </row>
    <row r="34" spans="1:10" x14ac:dyDescent="0.3">
      <c r="A34" s="1"/>
      <c r="B34" s="47" t="s">
        <v>32</v>
      </c>
      <c r="C34" s="52"/>
      <c r="D34" s="57">
        <v>330000</v>
      </c>
      <c r="E34" s="62">
        <v>0</v>
      </c>
      <c r="F34" s="62">
        <v>0</v>
      </c>
      <c r="G34" s="62">
        <f t="shared" ref="G34:G35" si="2">SUM(E34:F34)</f>
        <v>0</v>
      </c>
      <c r="H34" s="71"/>
      <c r="I34" s="62">
        <v>0</v>
      </c>
    </row>
    <row r="35" spans="1:10" ht="15" thickBot="1" x14ac:dyDescent="0.35">
      <c r="A35" s="1"/>
      <c r="B35" s="48" t="s">
        <v>60</v>
      </c>
      <c r="C35" s="53"/>
      <c r="D35" s="58">
        <v>0</v>
      </c>
      <c r="E35" s="63">
        <v>0</v>
      </c>
      <c r="F35" s="63">
        <v>0</v>
      </c>
      <c r="G35" s="63">
        <f t="shared" si="2"/>
        <v>0</v>
      </c>
      <c r="H35" s="70">
        <v>1</v>
      </c>
      <c r="I35" s="58">
        <v>7299602</v>
      </c>
    </row>
    <row r="36" spans="1:10" ht="15" thickBot="1" x14ac:dyDescent="0.35">
      <c r="A36" s="1"/>
      <c r="B36" s="1"/>
      <c r="C36" s="80" t="s">
        <v>6</v>
      </c>
      <c r="D36" s="59">
        <f>D31+D30+D25+D22+D19+D10+D29</f>
        <v>3872469</v>
      </c>
      <c r="E36" s="59">
        <f>E31+E30+E25+E22+E19+E10</f>
        <v>110132.26</v>
      </c>
      <c r="F36" s="59">
        <f t="shared" ref="F36:G36" si="3">F31+F30+F25+F22+F19+F10</f>
        <v>66724.390000000014</v>
      </c>
      <c r="G36" s="59">
        <f t="shared" si="3"/>
        <v>176856.64999999997</v>
      </c>
      <c r="H36" s="69">
        <f>G36/D36</f>
        <v>4.5670255849691754E-2</v>
      </c>
      <c r="I36" s="59">
        <f>I31+I30+I25+I22+I19+I10+I29+I35</f>
        <v>11579699</v>
      </c>
    </row>
    <row r="37" spans="1:10" x14ac:dyDescent="0.3">
      <c r="A37" s="1"/>
      <c r="B37" s="25"/>
      <c r="C37" s="1"/>
      <c r="D37" s="7"/>
      <c r="E37" s="7"/>
      <c r="F37" s="7"/>
      <c r="G37" s="7"/>
      <c r="H37" s="1"/>
      <c r="I37" s="7"/>
      <c r="J37" s="1"/>
    </row>
    <row r="38" spans="1:10" ht="15" thickBot="1" x14ac:dyDescent="0.35">
      <c r="A38" s="1"/>
      <c r="B38" s="1"/>
      <c r="C38" s="1"/>
      <c r="D38" s="7"/>
      <c r="E38" s="7"/>
      <c r="F38" s="7"/>
      <c r="G38" s="7"/>
      <c r="H38" s="1"/>
      <c r="I38" s="7"/>
      <c r="J38" s="1"/>
    </row>
    <row r="39" spans="1:10" ht="27.6" x14ac:dyDescent="0.3">
      <c r="A39" s="8" t="s">
        <v>7</v>
      </c>
      <c r="B39" s="9"/>
      <c r="C39" s="9"/>
      <c r="D39" s="85" t="str">
        <f>D7</f>
        <v>2025/26 Budget</v>
      </c>
      <c r="E39" s="85" t="str">
        <f t="shared" ref="E39:I39" si="4">E7</f>
        <v>July 2025</v>
      </c>
      <c r="F39" s="85" t="str">
        <f t="shared" si="4"/>
        <v>August 2025</v>
      </c>
      <c r="G39" s="85" t="str">
        <f t="shared" si="4"/>
        <v>2025/26 YTD Actual</v>
      </c>
      <c r="H39" s="54" t="str">
        <f t="shared" si="4"/>
        <v>16% of Budget</v>
      </c>
      <c r="I39" s="85" t="str">
        <f t="shared" si="4"/>
        <v>2024/25 Prior Year</v>
      </c>
    </row>
    <row r="40" spans="1:10" x14ac:dyDescent="0.3">
      <c r="A40" s="1"/>
      <c r="B40" s="6" t="s">
        <v>33</v>
      </c>
      <c r="C40" s="49"/>
      <c r="D40" s="56">
        <v>2868454</v>
      </c>
      <c r="E40" s="61">
        <v>392132</v>
      </c>
      <c r="F40" s="56">
        <v>249299</v>
      </c>
      <c r="G40" s="61">
        <f t="shared" ref="G40:G51" si="5">SUM(E40:F40)</f>
        <v>641431</v>
      </c>
      <c r="H40" s="67">
        <f>G40/D40</f>
        <v>0.22361557828711912</v>
      </c>
      <c r="I40" s="61">
        <v>3610682.07</v>
      </c>
    </row>
    <row r="41" spans="1:10" x14ac:dyDescent="0.3">
      <c r="A41" s="1"/>
      <c r="B41" s="6" t="s">
        <v>8</v>
      </c>
      <c r="C41" s="49"/>
      <c r="D41" s="56">
        <v>911277</v>
      </c>
      <c r="E41" s="61">
        <v>69541</v>
      </c>
      <c r="F41" s="56">
        <v>17243</v>
      </c>
      <c r="G41" s="61">
        <f t="shared" si="5"/>
        <v>86784</v>
      </c>
      <c r="H41" s="67">
        <f>G41/D41</f>
        <v>9.5233392261628469E-2</v>
      </c>
      <c r="I41" s="61">
        <v>1024123.32</v>
      </c>
    </row>
    <row r="42" spans="1:10" x14ac:dyDescent="0.3">
      <c r="A42" s="1"/>
      <c r="B42" s="6" t="s">
        <v>9</v>
      </c>
      <c r="C42" s="49"/>
      <c r="D42" s="56">
        <v>25000</v>
      </c>
      <c r="E42" s="61">
        <v>0</v>
      </c>
      <c r="F42" s="56">
        <v>0</v>
      </c>
      <c r="G42" s="61">
        <f t="shared" si="5"/>
        <v>0</v>
      </c>
      <c r="H42" s="67">
        <f>G42/D42</f>
        <v>0</v>
      </c>
      <c r="I42" s="61">
        <v>1566.74</v>
      </c>
    </row>
    <row r="43" spans="1:10" x14ac:dyDescent="0.3">
      <c r="A43" s="1"/>
      <c r="B43" s="6" t="s">
        <v>10</v>
      </c>
      <c r="C43" s="49"/>
      <c r="D43" s="56">
        <v>0</v>
      </c>
      <c r="E43" s="56">
        <v>0</v>
      </c>
      <c r="F43" s="56">
        <v>0</v>
      </c>
      <c r="G43" s="61">
        <f t="shared" si="5"/>
        <v>0</v>
      </c>
      <c r="H43" s="56">
        <v>0</v>
      </c>
      <c r="I43" s="61">
        <v>0</v>
      </c>
    </row>
    <row r="44" spans="1:10" ht="5.4" customHeight="1" x14ac:dyDescent="0.3">
      <c r="A44" s="1"/>
      <c r="B44" s="1"/>
      <c r="C44" s="1"/>
      <c r="D44" s="66"/>
      <c r="E44" s="66"/>
      <c r="F44" s="66"/>
      <c r="G44" s="61">
        <f t="shared" si="5"/>
        <v>0</v>
      </c>
      <c r="H44" s="65"/>
      <c r="I44" s="66"/>
    </row>
    <row r="45" spans="1:10" x14ac:dyDescent="0.3">
      <c r="A45" s="1"/>
      <c r="B45" s="6" t="s">
        <v>11</v>
      </c>
      <c r="C45" s="49"/>
      <c r="D45" s="56">
        <v>1128875</v>
      </c>
      <c r="E45" s="56">
        <v>0</v>
      </c>
      <c r="F45" s="56">
        <v>0</v>
      </c>
      <c r="G45" s="61">
        <f t="shared" si="5"/>
        <v>0</v>
      </c>
      <c r="H45" s="56">
        <v>0</v>
      </c>
      <c r="I45" s="56">
        <v>30250</v>
      </c>
    </row>
    <row r="46" spans="1:10" ht="5.4" customHeight="1" x14ac:dyDescent="0.3">
      <c r="A46" s="1"/>
      <c r="B46" s="1"/>
      <c r="C46" s="1"/>
      <c r="D46" s="66"/>
      <c r="E46" s="66"/>
      <c r="F46" s="66"/>
      <c r="G46" s="61">
        <f t="shared" si="5"/>
        <v>0</v>
      </c>
      <c r="H46" s="65"/>
      <c r="I46" s="66"/>
    </row>
    <row r="47" spans="1:10" x14ac:dyDescent="0.3">
      <c r="A47" s="1"/>
      <c r="B47" s="6" t="s">
        <v>12</v>
      </c>
      <c r="C47" s="49"/>
      <c r="D47" s="56">
        <v>0</v>
      </c>
      <c r="E47" s="56">
        <v>0</v>
      </c>
      <c r="F47" s="56">
        <v>0</v>
      </c>
      <c r="G47" s="61">
        <f t="shared" si="5"/>
        <v>0</v>
      </c>
      <c r="H47" s="56">
        <v>0</v>
      </c>
      <c r="I47" s="56">
        <v>0</v>
      </c>
    </row>
    <row r="48" spans="1:10" ht="4.2" customHeight="1" x14ac:dyDescent="0.3">
      <c r="A48" s="1"/>
      <c r="B48" s="1"/>
      <c r="C48" s="1"/>
      <c r="D48" s="66"/>
      <c r="E48" s="66"/>
      <c r="F48" s="66"/>
      <c r="G48" s="61">
        <f t="shared" si="5"/>
        <v>0</v>
      </c>
      <c r="H48" s="65"/>
      <c r="I48" s="66"/>
    </row>
    <row r="49" spans="1:9" x14ac:dyDescent="0.3">
      <c r="A49" s="1"/>
      <c r="B49" s="6" t="s">
        <v>13</v>
      </c>
      <c r="C49" s="49"/>
      <c r="D49" s="56">
        <v>0</v>
      </c>
      <c r="E49" s="56">
        <v>0</v>
      </c>
      <c r="F49" s="56">
        <v>0</v>
      </c>
      <c r="G49" s="61">
        <f t="shared" si="5"/>
        <v>0</v>
      </c>
      <c r="H49" s="56">
        <v>0</v>
      </c>
      <c r="I49" s="56">
        <v>0</v>
      </c>
    </row>
    <row r="50" spans="1:9" ht="4.2" customHeight="1" x14ac:dyDescent="0.3">
      <c r="A50" s="1"/>
      <c r="B50" s="1"/>
      <c r="C50" s="1"/>
      <c r="D50" s="66"/>
      <c r="E50" s="66"/>
      <c r="F50" s="66"/>
      <c r="G50" s="61">
        <f t="shared" si="5"/>
        <v>0</v>
      </c>
      <c r="H50" s="65"/>
      <c r="I50" s="66"/>
    </row>
    <row r="51" spans="1:9" x14ac:dyDescent="0.3">
      <c r="A51" s="1"/>
      <c r="B51" s="6" t="s">
        <v>14</v>
      </c>
      <c r="C51" s="49"/>
      <c r="D51" s="56">
        <v>0</v>
      </c>
      <c r="E51" s="56">
        <v>0</v>
      </c>
      <c r="F51" s="56">
        <v>0</v>
      </c>
      <c r="G51" s="61">
        <f t="shared" si="5"/>
        <v>0</v>
      </c>
      <c r="H51" s="56">
        <v>0</v>
      </c>
      <c r="I51" s="56">
        <v>0</v>
      </c>
    </row>
    <row r="52" spans="1:9" ht="4.95" customHeight="1" x14ac:dyDescent="0.3">
      <c r="A52" s="1"/>
      <c r="B52" s="1"/>
      <c r="C52" s="1"/>
      <c r="D52" s="66"/>
      <c r="E52" s="66"/>
      <c r="F52" s="66"/>
      <c r="G52" s="66"/>
      <c r="H52" s="65"/>
      <c r="I52" s="66"/>
    </row>
    <row r="53" spans="1:9" x14ac:dyDescent="0.3">
      <c r="A53" s="1"/>
      <c r="B53" s="6" t="s">
        <v>15</v>
      </c>
      <c r="C53" s="49"/>
      <c r="D53" s="56">
        <f>SUM(D40:D51)</f>
        <v>4933606</v>
      </c>
      <c r="E53" s="56">
        <f t="shared" ref="E53:F53" si="6">SUM(E40:E51)</f>
        <v>461673</v>
      </c>
      <c r="F53" s="56">
        <f t="shared" si="6"/>
        <v>266542</v>
      </c>
      <c r="G53" s="56">
        <f t="shared" ref="G53" si="7">SUM(G40:G51)</f>
        <v>728215</v>
      </c>
      <c r="H53" s="67">
        <f>G53/D53</f>
        <v>0.14760299059146595</v>
      </c>
      <c r="I53" s="56">
        <f t="shared" ref="I53" si="8">SUM(I40:I51)</f>
        <v>4666622.13</v>
      </c>
    </row>
    <row r="54" spans="1:9" x14ac:dyDescent="0.3">
      <c r="A54" s="1"/>
      <c r="B54" s="6" t="s">
        <v>16</v>
      </c>
      <c r="C54" s="49"/>
      <c r="D54" s="56">
        <f>D36-D53</f>
        <v>-1061137</v>
      </c>
      <c r="E54" s="56">
        <f t="shared" ref="E54:F54" si="9">E36-E53</f>
        <v>-351540.74</v>
      </c>
      <c r="F54" s="56">
        <f t="shared" si="9"/>
        <v>-199817.61</v>
      </c>
      <c r="G54" s="56">
        <f>G36-G53</f>
        <v>-551358.35000000009</v>
      </c>
      <c r="H54" s="67">
        <f>G54/D54</f>
        <v>0.51959205079080273</v>
      </c>
      <c r="I54" s="56">
        <f>I36-I53</f>
        <v>6913076.8700000001</v>
      </c>
    </row>
    <row r="55" spans="1:9" ht="6" customHeight="1" x14ac:dyDescent="0.3">
      <c r="A55" s="1"/>
      <c r="B55" s="1"/>
      <c r="C55" s="1"/>
      <c r="D55" s="66"/>
      <c r="E55" s="66"/>
      <c r="F55" s="66"/>
      <c r="G55" s="66"/>
      <c r="H55" s="65"/>
      <c r="I55" s="66"/>
    </row>
    <row r="56" spans="1:9" ht="15" thickBot="1" x14ac:dyDescent="0.35">
      <c r="A56" s="1"/>
      <c r="B56" s="6" t="s">
        <v>17</v>
      </c>
      <c r="C56" s="49"/>
      <c r="D56" s="58">
        <v>1037938</v>
      </c>
      <c r="E56" s="58">
        <v>1534829.56</v>
      </c>
      <c r="F56" s="58">
        <v>0</v>
      </c>
      <c r="G56" s="58">
        <v>1534830</v>
      </c>
      <c r="H56" s="70">
        <f>G56/D56</f>
        <v>1.4787299434070242</v>
      </c>
      <c r="I56" s="90">
        <v>1173257</v>
      </c>
    </row>
    <row r="58" spans="1:9" x14ac:dyDescent="0.3">
      <c r="B58" s="1"/>
    </row>
    <row r="59" spans="1:9" x14ac:dyDescent="0.3">
      <c r="B59" s="1"/>
    </row>
    <row r="60" spans="1:9" x14ac:dyDescent="0.3">
      <c r="B60" s="1"/>
    </row>
    <row r="61" spans="1:9" x14ac:dyDescent="0.3">
      <c r="B61" s="1"/>
    </row>
    <row r="62" spans="1:9" x14ac:dyDescent="0.3">
      <c r="B62" s="1"/>
    </row>
    <row r="63" spans="1:9" x14ac:dyDescent="0.3">
      <c r="B63" s="1"/>
    </row>
    <row r="64" spans="1:9" x14ac:dyDescent="0.3">
      <c r="B64" s="1"/>
    </row>
  </sheetData>
  <mergeCells count="6">
    <mergeCell ref="A6:I6"/>
    <mergeCell ref="B31:C31"/>
    <mergeCell ref="A7:B7"/>
    <mergeCell ref="B17:C17"/>
    <mergeCell ref="B22:C22"/>
    <mergeCell ref="B19:C19"/>
  </mergeCells>
  <phoneticPr fontId="10" type="noConversion"/>
  <printOptions horizontalCentered="1" verticalCentered="1"/>
  <pageMargins left="0.7" right="0.7" top="0.75" bottom="0.75" header="0.3" footer="0.3"/>
  <pageSetup scale="8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3092-5BEE-4471-859A-3BA6077AD2A7}">
  <sheetPr>
    <pageSetUpPr fitToPage="1"/>
  </sheetPr>
  <dimension ref="A1:K43"/>
  <sheetViews>
    <sheetView zoomScaleNormal="100" workbookViewId="0">
      <selection activeCell="D4" sqref="D4"/>
    </sheetView>
  </sheetViews>
  <sheetFormatPr defaultRowHeight="14.4" x14ac:dyDescent="0.3"/>
  <cols>
    <col min="1" max="1" width="6.109375" customWidth="1"/>
    <col min="2" max="2" width="5.5546875" customWidth="1"/>
    <col min="3" max="3" width="21.109375" customWidth="1"/>
    <col min="4" max="4" width="13.109375" customWidth="1"/>
    <col min="5" max="5" width="13.88671875" customWidth="1"/>
    <col min="6" max="6" width="12.6640625" customWidth="1"/>
    <col min="7" max="7" width="13.88671875" customWidth="1"/>
    <col min="8" max="8" width="10.6640625" customWidth="1"/>
    <col min="9" max="9" width="13.33203125" customWidth="1"/>
    <col min="11" max="11" width="14.33203125" bestFit="1" customWidth="1"/>
    <col min="12" max="12" width="12.6640625" bestFit="1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2"/>
    </row>
    <row r="2" spans="1:11" x14ac:dyDescent="0.3">
      <c r="A2" s="1"/>
      <c r="B2" s="1"/>
      <c r="C2" s="1"/>
      <c r="D2" s="3" t="str">
        <f>'General Fund'!F2</f>
        <v>FINANCIAL DASHBOARD</v>
      </c>
      <c r="E2" s="3"/>
      <c r="F2" s="3"/>
      <c r="G2" s="1"/>
      <c r="H2" s="1"/>
      <c r="I2" s="1"/>
    </row>
    <row r="3" spans="1:11" x14ac:dyDescent="0.3">
      <c r="A3" s="1"/>
      <c r="B3" s="1"/>
      <c r="C3" s="1"/>
      <c r="D3" s="3" t="str">
        <f>'General Fund'!F3</f>
        <v>August 31, 2025</v>
      </c>
      <c r="E3" s="4"/>
      <c r="F3" s="4"/>
      <c r="G3" s="1"/>
      <c r="H3" s="1"/>
      <c r="I3" s="1"/>
    </row>
    <row r="4" spans="1:11" x14ac:dyDescent="0.3">
      <c r="A4" s="1"/>
      <c r="B4" s="1"/>
      <c r="C4" s="1"/>
      <c r="D4" s="3" t="str">
        <f>'General Fund'!F4</f>
        <v>16% OF TOTAL BUDGET</v>
      </c>
      <c r="E4" s="5"/>
      <c r="F4" s="5"/>
      <c r="G4" s="1"/>
      <c r="H4" s="1"/>
      <c r="I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K5" s="34"/>
    </row>
    <row r="6" spans="1:11" ht="21.6" thickBot="1" x14ac:dyDescent="0.45">
      <c r="A6" s="74" t="s">
        <v>52</v>
      </c>
      <c r="B6" s="74"/>
      <c r="C6" s="74"/>
      <c r="D6" s="74"/>
      <c r="E6" s="74"/>
      <c r="F6" s="74"/>
      <c r="G6" s="74"/>
      <c r="H6" s="74"/>
      <c r="I6" s="74"/>
    </row>
    <row r="7" spans="1:11" ht="43.95" customHeight="1" thickBot="1" x14ac:dyDescent="0.35">
      <c r="A7" s="134"/>
      <c r="B7" s="135"/>
      <c r="C7" s="136"/>
      <c r="D7" s="137" t="str">
        <f>'General Fund'!D7</f>
        <v>2025/26 Budget</v>
      </c>
      <c r="E7" s="137" t="str">
        <f>'General Fund'!E7</f>
        <v>July 2025</v>
      </c>
      <c r="F7" s="137" t="str">
        <f>'General Fund'!F7</f>
        <v>August 2025</v>
      </c>
      <c r="G7" s="137" t="str">
        <f>'General Fund'!G7</f>
        <v>2025/26 YTD Actual</v>
      </c>
      <c r="H7" s="137" t="str">
        <f>'General Fund'!H7</f>
        <v>16% of Budget</v>
      </c>
      <c r="I7" s="137" t="str">
        <f>'General Fund'!I7</f>
        <v>2024/25 Prior Year</v>
      </c>
    </row>
    <row r="8" spans="1:11" ht="18" thickBot="1" x14ac:dyDescent="0.35">
      <c r="A8" s="91" t="s">
        <v>0</v>
      </c>
      <c r="B8" s="92"/>
      <c r="C8" s="92"/>
      <c r="D8" s="92"/>
      <c r="E8" s="92"/>
      <c r="F8" s="92"/>
      <c r="G8" s="92"/>
      <c r="H8" s="92"/>
      <c r="I8" s="93"/>
    </row>
    <row r="9" spans="1:11" ht="15" thickBot="1" x14ac:dyDescent="0.35">
      <c r="A9" s="1"/>
      <c r="B9" s="42" t="s">
        <v>53</v>
      </c>
      <c r="C9" s="99"/>
      <c r="D9" s="100"/>
      <c r="E9" s="100">
        <v>0</v>
      </c>
      <c r="F9" s="100">
        <v>0</v>
      </c>
      <c r="G9" s="101">
        <f>SUM(E9:F9)</f>
        <v>0</v>
      </c>
      <c r="H9" s="102">
        <v>0</v>
      </c>
      <c r="I9" s="103">
        <v>7000000</v>
      </c>
    </row>
    <row r="10" spans="1:11" ht="15" thickBot="1" x14ac:dyDescent="0.35">
      <c r="A10" s="1"/>
      <c r="B10" s="98" t="s">
        <v>54</v>
      </c>
      <c r="C10" s="104"/>
      <c r="D10" s="105">
        <v>0</v>
      </c>
      <c r="E10" s="105">
        <v>0</v>
      </c>
      <c r="F10" s="105">
        <v>0</v>
      </c>
      <c r="G10" s="106">
        <f>SUM(E10:F10)</f>
        <v>0</v>
      </c>
      <c r="H10" s="107">
        <v>1</v>
      </c>
      <c r="I10" s="108">
        <v>299602</v>
      </c>
    </row>
    <row r="11" spans="1:11" ht="15" thickBot="1" x14ac:dyDescent="0.35">
      <c r="A11" s="1"/>
      <c r="B11" s="1"/>
      <c r="C11" s="109" t="s">
        <v>6</v>
      </c>
      <c r="D11" s="110">
        <f>SUM(D9:D10)</f>
        <v>0</v>
      </c>
      <c r="E11" s="110">
        <f t="shared" ref="E11:F11" si="0">SUM(E9:E10)</f>
        <v>0</v>
      </c>
      <c r="F11" s="110">
        <f t="shared" si="0"/>
        <v>0</v>
      </c>
      <c r="G11" s="110">
        <f>SUM(G9:G10)</f>
        <v>0</v>
      </c>
      <c r="H11" s="111">
        <v>0</v>
      </c>
      <c r="I11" s="112">
        <f>SUM(I9:I10)</f>
        <v>7299602</v>
      </c>
      <c r="K11" s="27"/>
    </row>
    <row r="12" spans="1:11" x14ac:dyDescent="0.3">
      <c r="A12" s="1"/>
      <c r="B12" s="25"/>
      <c r="C12" s="1"/>
      <c r="D12" s="11"/>
      <c r="E12" s="11"/>
      <c r="F12" s="11"/>
      <c r="G12" s="11"/>
      <c r="H12" s="12"/>
      <c r="I12" s="11"/>
    </row>
    <row r="13" spans="1:11" ht="15" thickBot="1" x14ac:dyDescent="0.35">
      <c r="A13" s="1"/>
      <c r="B13" s="1"/>
      <c r="C13" s="1"/>
      <c r="D13" s="1"/>
      <c r="E13" s="1"/>
      <c r="F13" s="1"/>
      <c r="G13" s="28"/>
      <c r="H13" s="1"/>
      <c r="I13" s="1"/>
    </row>
    <row r="14" spans="1:11" ht="18" thickBot="1" x14ac:dyDescent="0.35">
      <c r="A14" s="91" t="s">
        <v>7</v>
      </c>
      <c r="B14" s="92"/>
      <c r="C14" s="92"/>
      <c r="D14" s="92"/>
      <c r="E14" s="92"/>
      <c r="F14" s="92"/>
      <c r="G14" s="92"/>
      <c r="H14" s="92"/>
      <c r="I14" s="93"/>
    </row>
    <row r="15" spans="1:11" ht="5.4" customHeight="1" thickBot="1" x14ac:dyDescent="0.35">
      <c r="A15" s="1"/>
      <c r="B15" s="1"/>
      <c r="C15" s="1"/>
      <c r="D15" s="7"/>
      <c r="E15" s="7"/>
      <c r="F15" s="7"/>
      <c r="G15" s="7"/>
      <c r="H15" s="1"/>
      <c r="I15" s="7"/>
    </row>
    <row r="16" spans="1:11" ht="15" thickBot="1" x14ac:dyDescent="0.35">
      <c r="A16" s="1"/>
      <c r="B16" s="104" t="s">
        <v>8</v>
      </c>
      <c r="C16" s="113"/>
      <c r="D16" s="105">
        <v>0</v>
      </c>
      <c r="E16" s="105">
        <v>0</v>
      </c>
      <c r="F16" s="105"/>
      <c r="G16" s="106">
        <f>SUM(E16:F16)</f>
        <v>0</v>
      </c>
      <c r="H16" s="107">
        <v>0</v>
      </c>
      <c r="I16" s="108">
        <v>55500</v>
      </c>
    </row>
    <row r="17" spans="1:9" ht="5.4" customHeight="1" thickBot="1" x14ac:dyDescent="0.35">
      <c r="A17" s="1"/>
      <c r="B17" s="1"/>
      <c r="C17" s="1"/>
      <c r="D17" s="7"/>
      <c r="E17" s="7"/>
      <c r="F17" s="7"/>
      <c r="G17" s="7"/>
      <c r="H17" s="1"/>
      <c r="I17" s="7"/>
    </row>
    <row r="18" spans="1:9" x14ac:dyDescent="0.3">
      <c r="A18" s="1"/>
      <c r="C18" s="42" t="s">
        <v>55</v>
      </c>
      <c r="D18" s="94">
        <v>0</v>
      </c>
      <c r="E18" s="94">
        <v>203168</v>
      </c>
      <c r="F18" s="94">
        <v>0</v>
      </c>
      <c r="G18" s="95">
        <f>SUM(E18:F18)</f>
        <v>203168</v>
      </c>
      <c r="H18" s="96">
        <v>0</v>
      </c>
      <c r="I18" s="97">
        <v>1116431.78</v>
      </c>
    </row>
    <row r="19" spans="1:9" ht="15" thickBot="1" x14ac:dyDescent="0.35">
      <c r="A19" s="1"/>
      <c r="C19" s="114" t="s">
        <v>56</v>
      </c>
      <c r="D19" s="115">
        <v>5644500</v>
      </c>
      <c r="E19" s="115">
        <v>436738</v>
      </c>
      <c r="F19" s="115">
        <v>0</v>
      </c>
      <c r="G19" s="116">
        <f>SUM(E19:F19)</f>
        <v>436738</v>
      </c>
      <c r="H19" s="117">
        <f t="shared" ref="H16:H20" si="1">G19/D19</f>
        <v>7.7374080963770048E-2</v>
      </c>
      <c r="I19" s="118">
        <v>3178171.93</v>
      </c>
    </row>
    <row r="20" spans="1:9" ht="15" thickBot="1" x14ac:dyDescent="0.35">
      <c r="A20" s="1"/>
      <c r="B20" s="104" t="s">
        <v>9</v>
      </c>
      <c r="C20" s="113"/>
      <c r="D20" s="105">
        <f>SUM(D18:D19)</f>
        <v>5644500</v>
      </c>
      <c r="E20" s="105">
        <f t="shared" ref="E20" si="2">SUM(E18:E19)</f>
        <v>639906</v>
      </c>
      <c r="F20" s="105"/>
      <c r="G20" s="105">
        <f>SUM(G18:G19)</f>
        <v>639906</v>
      </c>
      <c r="H20" s="107">
        <f t="shared" si="1"/>
        <v>0.11336805740100983</v>
      </c>
      <c r="I20" s="108">
        <f>SUM(I18:I19)</f>
        <v>4294603.71</v>
      </c>
    </row>
    <row r="21" spans="1:9" ht="15" thickBot="1" x14ac:dyDescent="0.35">
      <c r="A21" s="1"/>
      <c r="B21" s="104" t="s">
        <v>58</v>
      </c>
      <c r="C21" s="113"/>
      <c r="D21" s="105">
        <v>1300000</v>
      </c>
      <c r="E21" s="105"/>
      <c r="F21" s="105"/>
      <c r="G21" s="105">
        <v>979965.97</v>
      </c>
      <c r="H21" s="107"/>
      <c r="I21" s="108"/>
    </row>
    <row r="22" spans="1:9" ht="5.4" customHeight="1" thickBot="1" x14ac:dyDescent="0.35">
      <c r="A22" s="1"/>
      <c r="B22" s="1"/>
      <c r="C22" s="1"/>
      <c r="D22" s="7"/>
      <c r="E22" s="7"/>
      <c r="F22" s="7"/>
      <c r="G22" s="7"/>
      <c r="H22" s="1"/>
      <c r="I22" s="7"/>
    </row>
    <row r="23" spans="1:9" ht="15" thickBot="1" x14ac:dyDescent="0.35">
      <c r="A23" s="1"/>
      <c r="B23" s="104" t="s">
        <v>15</v>
      </c>
      <c r="C23" s="113"/>
      <c r="D23" s="119">
        <f>SUM(D16,D20,D21)</f>
        <v>6944500</v>
      </c>
      <c r="E23" s="119">
        <f t="shared" ref="E23:F23" si="3">SUM(E16,E20,E21)</f>
        <v>639906</v>
      </c>
      <c r="F23" s="119">
        <f t="shared" si="3"/>
        <v>0</v>
      </c>
      <c r="G23" s="119">
        <f>SUM(G16,G20,G21)</f>
        <v>1619871.97</v>
      </c>
      <c r="H23" s="107">
        <f t="shared" ref="H23" si="4">G23/D23</f>
        <v>0.23325969760241919</v>
      </c>
      <c r="I23" s="120">
        <f>SUM(I15:I22)</f>
        <v>8644707.4199999999</v>
      </c>
    </row>
    <row r="24" spans="1:9" ht="15" thickBot="1" x14ac:dyDescent="0.35">
      <c r="A24" s="1"/>
      <c r="B24" s="104" t="s">
        <v>16</v>
      </c>
      <c r="C24" s="113"/>
      <c r="D24" s="121">
        <f>D11-D23</f>
        <v>-6944500</v>
      </c>
      <c r="E24" s="121">
        <f t="shared" ref="E24:F24" si="5">E11-E23</f>
        <v>-639906</v>
      </c>
      <c r="F24" s="121">
        <f t="shared" si="5"/>
        <v>0</v>
      </c>
      <c r="G24" s="121">
        <f>G11-G23</f>
        <v>-1619871.97</v>
      </c>
      <c r="H24" s="121"/>
      <c r="I24" s="122">
        <f t="shared" ref="I24" si="6">I11-I23</f>
        <v>-1345105.42</v>
      </c>
    </row>
    <row r="25" spans="1:9" ht="6" customHeight="1" thickBot="1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ht="15" thickBot="1" x14ac:dyDescent="0.35">
      <c r="A26" s="1"/>
      <c r="B26" s="104" t="s">
        <v>17</v>
      </c>
      <c r="C26" s="113"/>
      <c r="D26" s="119">
        <v>0</v>
      </c>
      <c r="E26" s="119">
        <v>2828573</v>
      </c>
      <c r="F26" s="119"/>
      <c r="G26" s="119">
        <v>0</v>
      </c>
      <c r="H26" s="107"/>
      <c r="I26" s="123">
        <v>0</v>
      </c>
    </row>
    <row r="27" spans="1:9" x14ac:dyDescent="0.3">
      <c r="A27" s="1"/>
      <c r="B27" s="25"/>
      <c r="C27" s="1"/>
      <c r="D27" s="11"/>
      <c r="E27" s="11"/>
      <c r="F27" s="11"/>
      <c r="G27" s="11"/>
      <c r="H27" s="12"/>
      <c r="I27" s="11"/>
    </row>
    <row r="28" spans="1:9" x14ac:dyDescent="0.3">
      <c r="A28" s="1"/>
      <c r="B28" s="1"/>
      <c r="C28" s="1"/>
      <c r="D28" s="1"/>
      <c r="E28" s="1"/>
      <c r="F28" s="1"/>
      <c r="G28" s="28"/>
      <c r="H28" s="1"/>
      <c r="I28" s="1"/>
    </row>
    <row r="29" spans="1:9" ht="21.6" thickBot="1" x14ac:dyDescent="0.45">
      <c r="A29" s="74" t="s">
        <v>51</v>
      </c>
      <c r="B29" s="74"/>
      <c r="C29" s="74"/>
      <c r="D29" s="74"/>
      <c r="E29" s="74"/>
      <c r="F29" s="74"/>
      <c r="G29" s="74"/>
      <c r="H29" s="74"/>
      <c r="I29" s="74"/>
    </row>
    <row r="30" spans="1:9" ht="43.95" customHeight="1" thickBot="1" x14ac:dyDescent="0.35">
      <c r="A30" s="134"/>
      <c r="B30" s="135"/>
      <c r="C30" s="136"/>
      <c r="D30" s="137" t="str">
        <f>D7</f>
        <v>2025/26 Budget</v>
      </c>
      <c r="E30" s="137" t="str">
        <f t="shared" ref="E30:I30" si="7">E7</f>
        <v>July 2025</v>
      </c>
      <c r="F30" s="137" t="str">
        <f t="shared" si="7"/>
        <v>August 2025</v>
      </c>
      <c r="G30" s="137" t="str">
        <f t="shared" si="7"/>
        <v>2025/26 YTD Actual</v>
      </c>
      <c r="H30" s="137" t="str">
        <f t="shared" si="7"/>
        <v>16% of Budget</v>
      </c>
      <c r="I30" s="137" t="str">
        <f t="shared" si="7"/>
        <v>2024/25 Prior Year</v>
      </c>
    </row>
    <row r="31" spans="1:9" ht="18" thickBot="1" x14ac:dyDescent="0.35">
      <c r="A31" s="91" t="s">
        <v>0</v>
      </c>
      <c r="B31" s="92"/>
      <c r="C31" s="92"/>
      <c r="D31" s="92"/>
      <c r="E31" s="92"/>
      <c r="F31" s="92"/>
      <c r="G31" s="92"/>
      <c r="H31" s="92"/>
      <c r="I31" s="93"/>
    </row>
    <row r="32" spans="1:9" ht="15" thickBot="1" x14ac:dyDescent="0.35">
      <c r="A32" s="1"/>
      <c r="B32" s="104" t="s">
        <v>35</v>
      </c>
      <c r="C32" s="124"/>
      <c r="D32" s="105">
        <v>585000</v>
      </c>
      <c r="E32" s="105">
        <v>2939</v>
      </c>
      <c r="F32" s="105">
        <v>1845</v>
      </c>
      <c r="G32" s="106">
        <f>SUM(E32:F32)</f>
        <v>4784</v>
      </c>
      <c r="H32" s="107">
        <f t="shared" ref="H32:H33" si="8">G32/D32</f>
        <v>8.1777777777777786E-3</v>
      </c>
      <c r="I32" s="108">
        <v>533652.06999999995</v>
      </c>
    </row>
    <row r="33" spans="1:11" ht="15" thickBot="1" x14ac:dyDescent="0.35">
      <c r="A33" s="1"/>
      <c r="B33" s="1"/>
      <c r="C33" s="104" t="s">
        <v>6</v>
      </c>
      <c r="D33" s="119">
        <f>SUM(D32:D32)</f>
        <v>585000</v>
      </c>
      <c r="E33" s="119">
        <f t="shared" ref="E33:F33" si="9">SUM(E32:E32)</f>
        <v>2939</v>
      </c>
      <c r="F33" s="119">
        <f t="shared" si="9"/>
        <v>1845</v>
      </c>
      <c r="G33" s="119">
        <f t="shared" ref="G33:I33" si="10">SUM(G32:G32)</f>
        <v>4784</v>
      </c>
      <c r="H33" s="107">
        <f t="shared" si="8"/>
        <v>8.1777777777777786E-3</v>
      </c>
      <c r="I33" s="120">
        <f t="shared" si="10"/>
        <v>533652.06999999995</v>
      </c>
      <c r="K33" s="27"/>
    </row>
    <row r="34" spans="1:11" x14ac:dyDescent="0.3">
      <c r="A34" s="1"/>
      <c r="B34" s="25"/>
      <c r="C34" s="1"/>
      <c r="D34" s="11"/>
      <c r="E34" s="11"/>
      <c r="F34" s="11"/>
      <c r="G34" s="11"/>
      <c r="H34" s="12"/>
      <c r="I34" s="11"/>
    </row>
    <row r="35" spans="1:11" ht="15" thickBot="1" x14ac:dyDescent="0.35">
      <c r="A35" s="1"/>
      <c r="B35" s="1"/>
      <c r="C35" s="1"/>
      <c r="D35" s="1"/>
      <c r="E35" s="1"/>
      <c r="F35" s="1"/>
      <c r="G35" s="28"/>
      <c r="H35" s="1"/>
      <c r="I35" s="1"/>
    </row>
    <row r="36" spans="1:11" ht="18" thickBot="1" x14ac:dyDescent="0.35">
      <c r="A36" s="91" t="s">
        <v>7</v>
      </c>
      <c r="B36" s="92"/>
      <c r="C36" s="92"/>
      <c r="D36" s="92"/>
      <c r="E36" s="92"/>
      <c r="F36" s="92"/>
      <c r="G36" s="92"/>
      <c r="H36" s="92"/>
      <c r="I36" s="93"/>
    </row>
    <row r="37" spans="1:11" ht="5.4" customHeight="1" thickBot="1" x14ac:dyDescent="0.35">
      <c r="A37" s="1"/>
      <c r="B37" s="1"/>
      <c r="C37" s="1"/>
      <c r="D37" s="7"/>
      <c r="E37" s="7"/>
      <c r="F37" s="7"/>
      <c r="G37" s="7"/>
      <c r="H37" s="1"/>
      <c r="I37" s="7"/>
    </row>
    <row r="38" spans="1:11" ht="15" thickBot="1" x14ac:dyDescent="0.35">
      <c r="A38" s="1"/>
      <c r="B38" s="125" t="s">
        <v>11</v>
      </c>
      <c r="C38" s="126"/>
      <c r="D38" s="127">
        <v>585000</v>
      </c>
      <c r="E38" s="127">
        <v>0</v>
      </c>
      <c r="F38" s="127">
        <v>0</v>
      </c>
      <c r="G38" s="127">
        <f>SUM(E38:F38)</f>
        <v>0</v>
      </c>
      <c r="H38" s="127">
        <v>0</v>
      </c>
      <c r="I38" s="128">
        <v>581622.5</v>
      </c>
    </row>
    <row r="39" spans="1:11" ht="5.4" customHeight="1" thickBot="1" x14ac:dyDescent="0.35">
      <c r="A39" s="1"/>
      <c r="B39" s="129"/>
      <c r="C39" s="129"/>
      <c r="D39" s="130"/>
      <c r="E39" s="130"/>
      <c r="F39" s="130"/>
      <c r="G39" s="130"/>
      <c r="H39" s="129"/>
      <c r="I39" s="130"/>
    </row>
    <row r="40" spans="1:11" ht="15" thickBot="1" x14ac:dyDescent="0.35">
      <c r="A40" s="1"/>
      <c r="B40" s="125" t="s">
        <v>15</v>
      </c>
      <c r="C40" s="126"/>
      <c r="D40" s="131">
        <f>SUM(D37:D39)</f>
        <v>585000</v>
      </c>
      <c r="E40" s="131">
        <f t="shared" ref="E40:F40" si="11">SUM(E37:E39)</f>
        <v>0</v>
      </c>
      <c r="F40" s="131">
        <f t="shared" si="11"/>
        <v>0</v>
      </c>
      <c r="G40" s="131">
        <f>SUM(G37:G39)</f>
        <v>0</v>
      </c>
      <c r="H40" s="132">
        <f t="shared" ref="H40" si="12">G40/D40</f>
        <v>0</v>
      </c>
      <c r="I40" s="133">
        <f>SUM(I37:I39)</f>
        <v>581622.5</v>
      </c>
    </row>
    <row r="41" spans="1:11" ht="15" thickBot="1" x14ac:dyDescent="0.35">
      <c r="A41" s="1"/>
      <c r="B41" s="104" t="s">
        <v>16</v>
      </c>
      <c r="C41" s="113"/>
      <c r="D41" s="121">
        <f>D33-D40</f>
        <v>0</v>
      </c>
      <c r="E41" s="121">
        <f t="shared" ref="E41:F41" si="13">E33-E40</f>
        <v>2939</v>
      </c>
      <c r="F41" s="121">
        <f t="shared" si="13"/>
        <v>1845</v>
      </c>
      <c r="G41" s="121">
        <f>G33-G40</f>
        <v>4784</v>
      </c>
      <c r="H41" s="107"/>
      <c r="I41" s="122"/>
    </row>
    <row r="42" spans="1:11" ht="6" customHeight="1" thickBot="1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11" ht="15" thickBot="1" x14ac:dyDescent="0.35">
      <c r="A43" s="1"/>
      <c r="B43" s="104" t="s">
        <v>17</v>
      </c>
      <c r="C43" s="113"/>
      <c r="D43" s="119">
        <v>0</v>
      </c>
      <c r="E43" s="119">
        <v>1388.81</v>
      </c>
      <c r="F43" s="119"/>
      <c r="G43" s="119">
        <v>0</v>
      </c>
      <c r="H43" s="107"/>
      <c r="I43" s="123">
        <v>0</v>
      </c>
    </row>
  </sheetData>
  <mergeCells count="4">
    <mergeCell ref="A6:I6"/>
    <mergeCell ref="A7:B7"/>
    <mergeCell ref="A29:I29"/>
    <mergeCell ref="A30:B30"/>
  </mergeCells>
  <printOptions horizontalCentered="1" verticalCentered="1"/>
  <pageMargins left="0.7" right="0.7" top="0.75" bottom="0.75" header="0.3" footer="0.3"/>
  <pageSetup scale="8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DBF3-3551-4159-AC28-7C12F12AC626}">
  <sheetPr>
    <pageSetUpPr fitToPage="1"/>
  </sheetPr>
  <dimension ref="A2:I58"/>
  <sheetViews>
    <sheetView tabSelected="1" topLeftCell="A21" zoomScale="73" workbookViewId="0">
      <selection activeCell="D48" sqref="D48"/>
    </sheetView>
  </sheetViews>
  <sheetFormatPr defaultColWidth="8.88671875" defaultRowHeight="14.4" x14ac:dyDescent="0.3"/>
  <cols>
    <col min="1" max="1" width="49.6640625" bestFit="1" customWidth="1"/>
    <col min="2" max="2" width="7.109375" customWidth="1"/>
    <col min="3" max="3" width="14.33203125" customWidth="1"/>
    <col min="4" max="4" width="18.6640625" bestFit="1" customWidth="1"/>
    <col min="5" max="5" width="18.33203125" customWidth="1"/>
    <col min="6" max="6" width="11.6640625" bestFit="1" customWidth="1"/>
    <col min="7" max="7" width="14.109375" customWidth="1"/>
    <col min="8" max="9" width="9.109375" bestFit="1" customWidth="1"/>
  </cols>
  <sheetData>
    <row r="2" spans="1:9" x14ac:dyDescent="0.3">
      <c r="C2" s="3" t="str">
        <f>'General Fund'!F2</f>
        <v>FINANCIAL DASHBOARD</v>
      </c>
    </row>
    <row r="3" spans="1:9" x14ac:dyDescent="0.3">
      <c r="C3" s="3" t="str">
        <f>'General Fund'!F3</f>
        <v>August 31, 2025</v>
      </c>
    </row>
    <row r="4" spans="1:9" x14ac:dyDescent="0.3">
      <c r="C4" s="3" t="str">
        <f>'General Fund'!F4</f>
        <v>16% OF TOTAL BUDGET</v>
      </c>
      <c r="D4" s="145"/>
      <c r="E4" s="145"/>
    </row>
    <row r="11" spans="1:9" ht="15.6" x14ac:dyDescent="0.3">
      <c r="A11" s="30" t="s">
        <v>80</v>
      </c>
      <c r="B11" s="31"/>
      <c r="C11" s="31"/>
      <c r="D11" s="31"/>
      <c r="E11" s="31"/>
      <c r="F11" s="31"/>
      <c r="G11" s="16"/>
      <c r="H11" s="16"/>
      <c r="I11" s="16"/>
    </row>
    <row r="12" spans="1:9" ht="15.6" x14ac:dyDescent="0.3">
      <c r="A12" s="31"/>
      <c r="B12" s="31"/>
      <c r="C12" s="32" t="s">
        <v>22</v>
      </c>
      <c r="D12" s="32" t="s">
        <v>23</v>
      </c>
      <c r="E12" s="32" t="s">
        <v>24</v>
      </c>
      <c r="F12" s="32" t="s">
        <v>25</v>
      </c>
      <c r="H12" s="16"/>
      <c r="I12" s="16"/>
    </row>
    <row r="13" spans="1:9" ht="15.6" x14ac:dyDescent="0.3">
      <c r="A13" s="36" t="s">
        <v>77</v>
      </c>
      <c r="B13" s="38"/>
      <c r="C13" s="37">
        <v>171333</v>
      </c>
      <c r="D13" s="37">
        <v>24754</v>
      </c>
      <c r="E13" s="37">
        <v>25731</v>
      </c>
      <c r="F13" s="39">
        <v>27481</v>
      </c>
      <c r="H13" s="16"/>
      <c r="I13" s="16"/>
    </row>
    <row r="14" spans="1:9" ht="10.199999999999999" customHeight="1" x14ac:dyDescent="0.3">
      <c r="A14" s="31"/>
      <c r="B14" s="31"/>
      <c r="C14" s="31"/>
      <c r="D14" s="31"/>
      <c r="E14" s="31"/>
      <c r="F14" s="31"/>
      <c r="H14" s="16"/>
      <c r="I14" s="16"/>
    </row>
    <row r="15" spans="1:9" ht="15.6" x14ac:dyDescent="0.3">
      <c r="A15" s="36" t="s">
        <v>73</v>
      </c>
      <c r="B15" s="38"/>
      <c r="C15" s="37">
        <v>200798.67</v>
      </c>
      <c r="D15" s="37">
        <v>18781</v>
      </c>
      <c r="E15" s="37">
        <v>33802</v>
      </c>
      <c r="F15" s="39">
        <v>37727</v>
      </c>
      <c r="H15" s="16"/>
      <c r="I15" s="16"/>
    </row>
    <row r="16" spans="1:9" ht="15.6" x14ac:dyDescent="0.3">
      <c r="A16" s="31"/>
      <c r="B16" s="16"/>
      <c r="C16" s="16"/>
      <c r="D16" s="16"/>
      <c r="E16" s="16"/>
      <c r="F16" s="16"/>
      <c r="G16" s="16"/>
      <c r="H16" s="16"/>
      <c r="I16" s="16"/>
    </row>
    <row r="17" spans="1:9" ht="15.6" x14ac:dyDescent="0.3">
      <c r="A17" s="16"/>
      <c r="B17" s="16"/>
      <c r="C17" s="16"/>
      <c r="D17" s="16"/>
      <c r="E17" s="16"/>
      <c r="F17" s="16"/>
      <c r="G17" s="16"/>
      <c r="H17" s="16"/>
      <c r="I17" s="16"/>
    </row>
    <row r="18" spans="1:9" ht="15.6" x14ac:dyDescent="0.3">
      <c r="A18" s="16"/>
      <c r="B18" s="16"/>
      <c r="C18" s="16"/>
      <c r="D18" s="16"/>
      <c r="E18" s="16"/>
      <c r="F18" s="16"/>
      <c r="G18" s="16"/>
      <c r="H18" s="16"/>
      <c r="I18" s="16"/>
    </row>
    <row r="19" spans="1:9" ht="15.6" x14ac:dyDescent="0.3">
      <c r="A19" s="13" t="s">
        <v>59</v>
      </c>
      <c r="B19" s="16"/>
      <c r="C19" s="16"/>
      <c r="D19" s="79" t="s">
        <v>26</v>
      </c>
      <c r="E19" s="79"/>
      <c r="F19" s="16"/>
      <c r="G19" s="16"/>
      <c r="H19" s="16"/>
      <c r="I19" s="16"/>
    </row>
    <row r="20" spans="1:9" ht="15.6" x14ac:dyDescent="0.3">
      <c r="A20" s="17">
        <v>45869</v>
      </c>
      <c r="B20" s="16"/>
      <c r="C20" s="18"/>
      <c r="D20" s="19">
        <v>2025</v>
      </c>
      <c r="E20" s="33">
        <v>2024</v>
      </c>
      <c r="F20" s="16"/>
      <c r="G20" s="20"/>
      <c r="H20" s="20"/>
      <c r="I20" s="20"/>
    </row>
    <row r="21" spans="1:9" ht="15.6" x14ac:dyDescent="0.3">
      <c r="A21" s="16" t="s">
        <v>28</v>
      </c>
      <c r="B21" s="21"/>
      <c r="C21" s="21"/>
      <c r="D21" s="29">
        <v>339687.89</v>
      </c>
      <c r="E21" s="29">
        <v>241782.84</v>
      </c>
      <c r="F21" s="16"/>
      <c r="G21" s="23"/>
      <c r="H21" s="16"/>
      <c r="I21" s="16"/>
    </row>
    <row r="22" spans="1:9" ht="15.6" x14ac:dyDescent="0.3">
      <c r="A22" s="16" t="s">
        <v>30</v>
      </c>
      <c r="B22" s="21"/>
      <c r="C22" s="21"/>
      <c r="D22" s="29">
        <v>4493.7700000000004</v>
      </c>
      <c r="E22" s="29">
        <v>23043.9</v>
      </c>
      <c r="F22" s="16"/>
      <c r="G22" s="23"/>
      <c r="H22" s="16"/>
      <c r="I22" s="16"/>
    </row>
    <row r="23" spans="1:9" ht="15.6" x14ac:dyDescent="0.3">
      <c r="A23" s="16" t="s">
        <v>27</v>
      </c>
      <c r="B23" s="21"/>
      <c r="C23" s="21"/>
      <c r="D23" s="29">
        <v>200824.3</v>
      </c>
      <c r="E23" s="29">
        <v>38153.58</v>
      </c>
      <c r="F23" s="16"/>
      <c r="G23" s="16"/>
      <c r="H23" s="16"/>
      <c r="I23" s="16"/>
    </row>
    <row r="24" spans="1:9" ht="15.6" x14ac:dyDescent="0.3">
      <c r="A24" s="16" t="s">
        <v>34</v>
      </c>
      <c r="B24" s="21"/>
      <c r="D24" s="29">
        <v>109706.46</v>
      </c>
      <c r="E24" s="29">
        <v>636781.68999999994</v>
      </c>
      <c r="F24" s="16"/>
      <c r="G24" s="16"/>
      <c r="H24" s="16"/>
      <c r="I24" s="16"/>
    </row>
    <row r="25" spans="1:9" ht="15.6" x14ac:dyDescent="0.3">
      <c r="A25" s="16" t="s">
        <v>31</v>
      </c>
      <c r="B25" s="21"/>
      <c r="C25" s="21"/>
      <c r="D25" s="29">
        <v>34742.65</v>
      </c>
      <c r="E25" s="29">
        <v>113780.87</v>
      </c>
      <c r="F25" s="16"/>
      <c r="G25" s="16"/>
      <c r="H25" s="16"/>
      <c r="I25" s="16"/>
    </row>
    <row r="26" spans="1:9" ht="15.6" x14ac:dyDescent="0.3">
      <c r="A26" s="13" t="s">
        <v>78</v>
      </c>
      <c r="B26" s="14"/>
      <c r="C26" s="21"/>
      <c r="D26" s="24">
        <f>SUM(D21:D25)</f>
        <v>689455.07</v>
      </c>
      <c r="E26" s="24">
        <f>SUM(E21:E25)</f>
        <v>1053542.8799999999</v>
      </c>
      <c r="F26" s="16"/>
      <c r="G26" s="16"/>
      <c r="H26" s="16"/>
      <c r="I26" s="16"/>
    </row>
    <row r="27" spans="1:9" ht="15.6" x14ac:dyDescent="0.3">
      <c r="A27" s="13"/>
      <c r="B27" s="14"/>
      <c r="C27" s="15"/>
      <c r="D27" s="15"/>
      <c r="E27" s="15"/>
      <c r="F27" s="16"/>
      <c r="G27" s="16"/>
      <c r="H27" s="16"/>
      <c r="I27" s="16"/>
    </row>
    <row r="28" spans="1:9" ht="15.6" x14ac:dyDescent="0.3">
      <c r="A28" s="16" t="s">
        <v>29</v>
      </c>
      <c r="B28" s="21"/>
      <c r="D28" s="29">
        <v>192641.99</v>
      </c>
      <c r="E28" s="29">
        <v>585274.05000000005</v>
      </c>
      <c r="F28" s="16"/>
      <c r="G28" s="16"/>
      <c r="H28" s="16"/>
      <c r="I28" s="16"/>
    </row>
    <row r="29" spans="1:9" ht="15.6" x14ac:dyDescent="0.3">
      <c r="A29" s="13" t="s">
        <v>62</v>
      </c>
      <c r="B29" s="14"/>
      <c r="D29" s="24">
        <f>SUM(D28)</f>
        <v>192641.99</v>
      </c>
      <c r="E29" s="24">
        <f>SUM(E28)</f>
        <v>585274.05000000005</v>
      </c>
      <c r="F29" s="16"/>
      <c r="G29" s="16"/>
      <c r="H29" s="16"/>
      <c r="I29" s="16"/>
    </row>
    <row r="30" spans="1:9" ht="15.6" x14ac:dyDescent="0.3">
      <c r="A30" s="16"/>
      <c r="B30" s="21"/>
      <c r="D30" s="22"/>
      <c r="E30" s="22"/>
      <c r="F30" s="16"/>
      <c r="G30" s="16"/>
      <c r="H30" s="16"/>
      <c r="I30" s="16"/>
    </row>
    <row r="31" spans="1:9" ht="15.6" x14ac:dyDescent="0.3">
      <c r="A31" s="16" t="s">
        <v>57</v>
      </c>
      <c r="B31" s="21"/>
      <c r="C31" s="21"/>
      <c r="D31" s="29">
        <v>1164310.33</v>
      </c>
      <c r="E31" s="29">
        <v>0</v>
      </c>
      <c r="F31" s="16"/>
      <c r="G31" s="23"/>
      <c r="H31" s="16"/>
      <c r="I31" s="16"/>
    </row>
    <row r="32" spans="1:9" ht="15.6" x14ac:dyDescent="0.3">
      <c r="A32" s="26" t="s">
        <v>37</v>
      </c>
      <c r="B32" s="16"/>
      <c r="C32" s="18"/>
      <c r="D32" s="40">
        <v>8800.81</v>
      </c>
      <c r="E32" s="29">
        <v>0</v>
      </c>
      <c r="F32" s="16"/>
      <c r="G32" s="20"/>
      <c r="H32" s="20"/>
      <c r="I32" s="20"/>
    </row>
    <row r="33" spans="1:9" ht="15.6" x14ac:dyDescent="0.3">
      <c r="A33" s="26" t="s">
        <v>50</v>
      </c>
      <c r="B33" s="16"/>
      <c r="C33" s="18"/>
      <c r="D33" s="40">
        <v>93078.51</v>
      </c>
      <c r="E33" s="29">
        <v>0</v>
      </c>
      <c r="F33" s="16"/>
      <c r="G33" s="20"/>
      <c r="H33" s="20"/>
      <c r="I33" s="20"/>
    </row>
    <row r="34" spans="1:9" ht="15.6" x14ac:dyDescent="0.3">
      <c r="A34" s="13" t="s">
        <v>61</v>
      </c>
      <c r="B34" s="14"/>
      <c r="D34" s="24">
        <f>SUM(D31:D33)</f>
        <v>1266189.6500000001</v>
      </c>
      <c r="E34" s="24">
        <f>SUM(E31:E33)</f>
        <v>0</v>
      </c>
      <c r="F34" s="16"/>
      <c r="G34" s="16"/>
      <c r="H34" s="16"/>
      <c r="I34" s="16"/>
    </row>
    <row r="35" spans="1:9" ht="15.6" x14ac:dyDescent="0.3">
      <c r="A35" s="13"/>
      <c r="B35" s="14"/>
      <c r="D35" s="15"/>
      <c r="E35" s="15"/>
      <c r="F35" s="16"/>
      <c r="G35" s="16"/>
      <c r="H35" s="16"/>
      <c r="I35" s="16"/>
    </row>
    <row r="36" spans="1:9" ht="15.6" x14ac:dyDescent="0.3">
      <c r="A36" s="16"/>
      <c r="B36" s="16"/>
      <c r="C36" s="22"/>
      <c r="D36" s="16"/>
      <c r="E36" s="16"/>
      <c r="F36" s="16"/>
      <c r="G36" s="16"/>
      <c r="H36" s="16"/>
      <c r="I36" s="16"/>
    </row>
    <row r="37" spans="1:9" ht="15.6" x14ac:dyDescent="0.3">
      <c r="A37" s="13" t="s">
        <v>38</v>
      </c>
      <c r="B37" s="16"/>
      <c r="C37" s="22"/>
      <c r="D37" s="16"/>
      <c r="E37" s="16"/>
      <c r="F37" s="16"/>
      <c r="G37" s="16"/>
      <c r="H37" s="16"/>
      <c r="I37" s="16"/>
    </row>
    <row r="38" spans="1:9" ht="15.6" x14ac:dyDescent="0.3">
      <c r="A38" s="13" t="s">
        <v>39</v>
      </c>
      <c r="B38" s="16"/>
      <c r="C38" s="22"/>
      <c r="D38" s="16"/>
      <c r="E38" s="16"/>
      <c r="F38" s="16"/>
      <c r="G38" s="16"/>
      <c r="H38" s="16"/>
      <c r="I38" s="16"/>
    </row>
    <row r="39" spans="1:9" ht="15.6" x14ac:dyDescent="0.3">
      <c r="A39" s="16" t="s">
        <v>40</v>
      </c>
      <c r="B39" s="16"/>
      <c r="C39" s="22"/>
      <c r="D39" s="22">
        <v>7000000</v>
      </c>
      <c r="E39" s="16"/>
      <c r="F39" s="16"/>
      <c r="G39" s="16"/>
      <c r="H39" s="16"/>
      <c r="I39" s="16"/>
    </row>
    <row r="40" spans="1:9" ht="15.6" x14ac:dyDescent="0.3">
      <c r="A40" s="16" t="s">
        <v>41</v>
      </c>
      <c r="B40" s="16"/>
      <c r="C40" s="22"/>
      <c r="D40" s="29">
        <v>55500</v>
      </c>
      <c r="E40" s="16"/>
      <c r="F40" s="16"/>
      <c r="G40" s="16"/>
      <c r="H40" s="16"/>
      <c r="I40" s="16"/>
    </row>
    <row r="41" spans="1:9" ht="15.6" x14ac:dyDescent="0.3">
      <c r="A41" s="16" t="s">
        <v>42</v>
      </c>
      <c r="B41" s="16"/>
      <c r="C41" s="22"/>
      <c r="D41" s="24">
        <v>6944500</v>
      </c>
      <c r="E41" s="16"/>
      <c r="F41" s="16"/>
      <c r="G41" s="16"/>
      <c r="H41" s="16"/>
      <c r="I41" s="16"/>
    </row>
    <row r="42" spans="1:9" ht="15.6" x14ac:dyDescent="0.3">
      <c r="A42" s="16"/>
      <c r="B42" s="16"/>
      <c r="C42" s="22"/>
      <c r="D42" s="16"/>
      <c r="E42" s="16"/>
      <c r="F42" s="16"/>
      <c r="G42" s="16"/>
      <c r="H42" s="16"/>
      <c r="I42" s="16"/>
    </row>
    <row r="43" spans="1:9" ht="15.6" x14ac:dyDescent="0.3">
      <c r="A43" s="16" t="s">
        <v>43</v>
      </c>
      <c r="B43" s="16"/>
      <c r="C43" s="22"/>
      <c r="D43" s="22">
        <v>979965.97</v>
      </c>
      <c r="E43" s="16"/>
      <c r="F43" s="16"/>
      <c r="G43" s="16"/>
      <c r="H43" s="16"/>
      <c r="I43" s="16"/>
    </row>
    <row r="44" spans="1:9" ht="15.6" x14ac:dyDescent="0.3">
      <c r="A44" s="16" t="s">
        <v>44</v>
      </c>
      <c r="B44" s="16"/>
      <c r="C44" s="22"/>
      <c r="D44" s="29">
        <v>979965.97</v>
      </c>
      <c r="E44" s="16"/>
      <c r="F44" s="16"/>
      <c r="G44" s="16"/>
      <c r="H44" s="16"/>
      <c r="I44" s="16"/>
    </row>
    <row r="45" spans="1:9" ht="15.6" x14ac:dyDescent="0.3">
      <c r="A45" s="16" t="s">
        <v>45</v>
      </c>
      <c r="B45" s="16"/>
      <c r="C45" s="22"/>
      <c r="D45" s="24">
        <f>D43-D44</f>
        <v>0</v>
      </c>
    </row>
    <row r="46" spans="1:9" ht="15.6" x14ac:dyDescent="0.3">
      <c r="A46" s="16"/>
      <c r="B46" s="16"/>
      <c r="C46" s="22"/>
      <c r="D46" s="22"/>
    </row>
    <row r="47" spans="1:9" ht="15.6" x14ac:dyDescent="0.3">
      <c r="A47" s="16" t="s">
        <v>46</v>
      </c>
      <c r="B47" s="16"/>
      <c r="C47" s="22"/>
      <c r="D47" s="29">
        <v>5964534.0300000003</v>
      </c>
    </row>
    <row r="48" spans="1:9" ht="15.6" x14ac:dyDescent="0.3">
      <c r="A48" s="31" t="s">
        <v>47</v>
      </c>
      <c r="B48" s="31"/>
      <c r="C48" s="29"/>
      <c r="D48" s="29">
        <v>3720662.48</v>
      </c>
    </row>
    <row r="49" spans="1:4" ht="15.6" x14ac:dyDescent="0.3">
      <c r="A49" s="16" t="s">
        <v>48</v>
      </c>
      <c r="B49" s="16"/>
      <c r="C49" s="22"/>
      <c r="D49" s="29">
        <v>4100.5</v>
      </c>
    </row>
    <row r="50" spans="1:4" ht="15.6" x14ac:dyDescent="0.3">
      <c r="A50" s="16" t="s">
        <v>49</v>
      </c>
      <c r="B50" s="16"/>
      <c r="C50" s="22"/>
      <c r="D50" s="24">
        <f>D47-D48-D49</f>
        <v>2239771.0500000003</v>
      </c>
    </row>
    <row r="53" spans="1:4" ht="15.6" x14ac:dyDescent="0.3">
      <c r="A53" s="13" t="s">
        <v>85</v>
      </c>
    </row>
    <row r="54" spans="1:4" ht="15.6" x14ac:dyDescent="0.3">
      <c r="A54" s="16" t="s">
        <v>86</v>
      </c>
      <c r="D54" s="29"/>
    </row>
    <row r="55" spans="1:4" ht="15.6" x14ac:dyDescent="0.3">
      <c r="A55" s="16" t="s">
        <v>90</v>
      </c>
      <c r="D55" s="29"/>
    </row>
    <row r="56" spans="1:4" ht="15.6" x14ac:dyDescent="0.3">
      <c r="A56" s="16" t="s">
        <v>87</v>
      </c>
      <c r="D56" s="29"/>
    </row>
    <row r="57" spans="1:4" ht="15.6" x14ac:dyDescent="0.3">
      <c r="A57" s="16" t="s">
        <v>88</v>
      </c>
    </row>
    <row r="58" spans="1:4" ht="15.6" x14ac:dyDescent="0.3">
      <c r="A58" s="16" t="s">
        <v>89</v>
      </c>
      <c r="D58" s="24">
        <f>D54-D55-D56</f>
        <v>0</v>
      </c>
    </row>
  </sheetData>
  <mergeCells count="1">
    <mergeCell ref="D19:E19"/>
  </mergeCells>
  <pageMargins left="0.7" right="0.7" top="0.75" bottom="0.75" header="0.3" footer="0.3"/>
  <pageSetup scale="7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Fund</vt:lpstr>
      <vt:lpstr>Capital Fund &amp; Bond Debt Svc</vt:lpstr>
      <vt:lpstr>Balances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Kristal Hughes</dc:creator>
  <cp:lastModifiedBy>Kristal Hughes</cp:lastModifiedBy>
  <cp:lastPrinted>2025-09-13T00:48:32Z</cp:lastPrinted>
  <dcterms:created xsi:type="dcterms:W3CDTF">2024-10-13T00:30:54Z</dcterms:created>
  <dcterms:modified xsi:type="dcterms:W3CDTF">2025-09-13T13:10:31Z</dcterms:modified>
</cp:coreProperties>
</file>